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626"/>
  </bookViews>
  <sheets>
    <sheet name="总表" sheetId="14" r:id="rId1"/>
    <sheet name="明细表  (含扩权县)" sheetId="15" state="hidden" r:id="rId2"/>
    <sheet name="提前批资金分配明细" sheetId="16" state="hidden" r:id="rId3"/>
    <sheet name="人口" sheetId="9" state="hidden" r:id="rId4"/>
    <sheet name="市州绩效评价" sheetId="10" state="hidden" r:id="rId5"/>
    <sheet name="县区绩效评价 " sheetId="13" state="hidden" r:id="rId6"/>
  </sheets>
  <definedNames>
    <definedName name="_xlnm._FilterDatabase" localSheetId="1" hidden="1">'明细表  (含扩权县)'!$A$6:$P$232</definedName>
    <definedName name="_xlnm._FilterDatabase" localSheetId="3" hidden="1">人口!$A$1:$K$227</definedName>
    <definedName name="_xlnm._FilterDatabase" localSheetId="5" hidden="1">'县区绩效评价 '!$A$4:$BC$187</definedName>
    <definedName name="_xlnm.Print_Titles" localSheetId="5">'县区绩效评价 '!$3:$4</definedName>
    <definedName name="_xlnm.Print_Titles" localSheetId="0">总表!$4:$5</definedName>
  </definedNames>
  <calcPr calcId="144525" fullPrecision="0"/>
</workbook>
</file>

<file path=xl/sharedStrings.xml><?xml version="1.0" encoding="utf-8"?>
<sst xmlns="http://schemas.openxmlformats.org/spreadsheetml/2006/main" count="2020" uniqueCount="519">
  <si>
    <t>附件1</t>
  </si>
  <si>
    <t>2025年医疗服务与保障能力提升（公立医院综合改革）中央和省级补助资金分配表</t>
  </si>
  <si>
    <t>单位：万元</t>
  </si>
  <si>
    <t>单位</t>
  </si>
  <si>
    <t>中央资金</t>
  </si>
  <si>
    <t>省级资金
（取消药品加成补助）</t>
  </si>
  <si>
    <t>行政区划因素</t>
  </si>
  <si>
    <t>人口因素</t>
  </si>
  <si>
    <t>绩效调整资金</t>
  </si>
  <si>
    <t>公立医院改革与高质量发展示范项目</t>
  </si>
  <si>
    <t>应补助资金合计</t>
  </si>
  <si>
    <t>已提前下达</t>
  </si>
  <si>
    <t>本次下达</t>
  </si>
  <si>
    <t>应补助资金</t>
  </si>
  <si>
    <t>合计</t>
  </si>
  <si>
    <t>市州小计</t>
  </si>
  <si>
    <t>成都市</t>
  </si>
  <si>
    <t>德阳市</t>
  </si>
  <si>
    <t>绵阳市</t>
  </si>
  <si>
    <t>自贡市</t>
  </si>
  <si>
    <t>攀枝花市</t>
  </si>
  <si>
    <t>泸州市</t>
  </si>
  <si>
    <t>广元市</t>
  </si>
  <si>
    <t>遂宁市</t>
  </si>
  <si>
    <t>内江市</t>
  </si>
  <si>
    <t>乐山市</t>
  </si>
  <si>
    <t>南充市</t>
  </si>
  <si>
    <t>宜宾市</t>
  </si>
  <si>
    <t>广安市</t>
  </si>
  <si>
    <t>达州市</t>
  </si>
  <si>
    <t>巴中市</t>
  </si>
  <si>
    <t>雅安市</t>
  </si>
  <si>
    <t>眉山市</t>
  </si>
  <si>
    <t>资阳市</t>
  </si>
  <si>
    <t>阿坝州</t>
  </si>
  <si>
    <t>甘孜州</t>
  </si>
  <si>
    <t>凉山州</t>
  </si>
  <si>
    <t>扩权县小计</t>
  </si>
  <si>
    <t>什邡市</t>
  </si>
  <si>
    <t>绵竹市</t>
  </si>
  <si>
    <t>广汉市</t>
  </si>
  <si>
    <t>中江县</t>
  </si>
  <si>
    <t>江油市</t>
  </si>
  <si>
    <t>三台县</t>
  </si>
  <si>
    <t>盐亭县</t>
  </si>
  <si>
    <t>梓潼县</t>
  </si>
  <si>
    <t>平武县</t>
  </si>
  <si>
    <t>北川县</t>
  </si>
  <si>
    <t>富顺县</t>
  </si>
  <si>
    <t>荣县</t>
  </si>
  <si>
    <t>盐边县</t>
  </si>
  <si>
    <t>米易县</t>
  </si>
  <si>
    <t>泸县</t>
  </si>
  <si>
    <t>合江县</t>
  </si>
  <si>
    <t>叙永县</t>
  </si>
  <si>
    <t>古蔺县</t>
  </si>
  <si>
    <t>苍溪县</t>
  </si>
  <si>
    <t>剑阁县</t>
  </si>
  <si>
    <t>旺苍县</t>
  </si>
  <si>
    <t>青川县</t>
  </si>
  <si>
    <t>射洪市</t>
  </si>
  <si>
    <t>蓬溪县</t>
  </si>
  <si>
    <t>大英县</t>
  </si>
  <si>
    <t>威远县</t>
  </si>
  <si>
    <t>资中县</t>
  </si>
  <si>
    <t>隆昌市</t>
  </si>
  <si>
    <t>峨眉山市</t>
  </si>
  <si>
    <t>夹江县</t>
  </si>
  <si>
    <t>犍为县</t>
  </si>
  <si>
    <t>井研县</t>
  </si>
  <si>
    <t>沐川县</t>
  </si>
  <si>
    <t>峨边县</t>
  </si>
  <si>
    <t>马边县</t>
  </si>
  <si>
    <t>南部县</t>
  </si>
  <si>
    <t>仪陇县</t>
  </si>
  <si>
    <t>阆中市</t>
  </si>
  <si>
    <t>西充县</t>
  </si>
  <si>
    <t>蓬安县</t>
  </si>
  <si>
    <t>营山县</t>
  </si>
  <si>
    <t>江安县</t>
  </si>
  <si>
    <t>长宁县</t>
  </si>
  <si>
    <t>高县</t>
  </si>
  <si>
    <t>兴文县</t>
  </si>
  <si>
    <t>珙县</t>
  </si>
  <si>
    <t>筠连县</t>
  </si>
  <si>
    <t>屏山县</t>
  </si>
  <si>
    <t>岳池县</t>
  </si>
  <si>
    <t>华蓥市</t>
  </si>
  <si>
    <t>邻水县</t>
  </si>
  <si>
    <t>武胜县</t>
  </si>
  <si>
    <t>大竹县</t>
  </si>
  <si>
    <t>渠县</t>
  </si>
  <si>
    <t>宣汉县</t>
  </si>
  <si>
    <t>万源市</t>
  </si>
  <si>
    <t>开江县</t>
  </si>
  <si>
    <t>平昌县</t>
  </si>
  <si>
    <t>南江县</t>
  </si>
  <si>
    <t>通江县</t>
  </si>
  <si>
    <t>芦山县</t>
  </si>
  <si>
    <t>天全县</t>
  </si>
  <si>
    <t>荥经县</t>
  </si>
  <si>
    <t>宝兴县</t>
  </si>
  <si>
    <t>汉源县</t>
  </si>
  <si>
    <t>石棉县</t>
  </si>
  <si>
    <t>仁寿县</t>
  </si>
  <si>
    <t>洪雅县</t>
  </si>
  <si>
    <t>丹棱县</t>
  </si>
  <si>
    <t>青神县</t>
  </si>
  <si>
    <t>安岳县</t>
  </si>
  <si>
    <t>乐至县</t>
  </si>
  <si>
    <t>四川省公立医院综合改革项目资金分配明细表</t>
  </si>
  <si>
    <t>资金合计</t>
  </si>
  <si>
    <t>绩效因素（区县）</t>
  </si>
  <si>
    <t>绩效奖惩金额</t>
  </si>
  <si>
    <t>公立医院改革与高质量发展示范项目补助资金</t>
  </si>
  <si>
    <t>中央应补助资金合计</t>
  </si>
  <si>
    <t>省级应补助资金合计</t>
  </si>
  <si>
    <t>提前下达
补助资金</t>
  </si>
  <si>
    <t>本次下达
补助资金</t>
  </si>
  <si>
    <t>个数</t>
  </si>
  <si>
    <t>金额</t>
  </si>
  <si>
    <t>常住人口数</t>
  </si>
  <si>
    <t>得分</t>
  </si>
  <si>
    <t>绩效分配系数</t>
  </si>
  <si>
    <t>绩效分配后应补助资金</t>
  </si>
  <si>
    <t>成都市本级</t>
  </si>
  <si>
    <t>锦江区</t>
  </si>
  <si>
    <t>青羊区</t>
  </si>
  <si>
    <t>金牛区</t>
  </si>
  <si>
    <t>武侯区</t>
  </si>
  <si>
    <t>成华区</t>
  </si>
  <si>
    <t>龙泉驿区</t>
  </si>
  <si>
    <t>青白江区</t>
  </si>
  <si>
    <t>新都区</t>
  </si>
  <si>
    <t>温江区</t>
  </si>
  <si>
    <t>金堂县</t>
  </si>
  <si>
    <t>双流区</t>
  </si>
  <si>
    <t>郫都区</t>
  </si>
  <si>
    <t>大邑县</t>
  </si>
  <si>
    <t>蒲江县</t>
  </si>
  <si>
    <t>新津区</t>
  </si>
  <si>
    <t>都江堰市</t>
  </si>
  <si>
    <t>简阳市</t>
  </si>
  <si>
    <t>彭州市</t>
  </si>
  <si>
    <t>邛崃市</t>
  </si>
  <si>
    <t>崇州市</t>
  </si>
  <si>
    <t>德阳市本级</t>
  </si>
  <si>
    <t>旌阳区</t>
  </si>
  <si>
    <t>罗江区</t>
  </si>
  <si>
    <t>绵阳市本级</t>
  </si>
  <si>
    <t>涪城区</t>
  </si>
  <si>
    <t>游仙区</t>
  </si>
  <si>
    <t>安州区</t>
  </si>
  <si>
    <t>自贡市本级</t>
  </si>
  <si>
    <t>自流井区</t>
  </si>
  <si>
    <t>贡井区</t>
  </si>
  <si>
    <t>大安区</t>
  </si>
  <si>
    <t>沿滩区</t>
  </si>
  <si>
    <t>攀枝花市本级</t>
  </si>
  <si>
    <t>东区</t>
  </si>
  <si>
    <t>西区</t>
  </si>
  <si>
    <t>仁和区</t>
  </si>
  <si>
    <t>泸州市本级</t>
  </si>
  <si>
    <t>江阳区</t>
  </si>
  <si>
    <t>纳溪区</t>
  </si>
  <si>
    <t>龙马潭区</t>
  </si>
  <si>
    <t>广元市本级</t>
  </si>
  <si>
    <t>利州区</t>
  </si>
  <si>
    <t>昭化区</t>
  </si>
  <si>
    <t>朝天区</t>
  </si>
  <si>
    <t>遂宁市本级</t>
  </si>
  <si>
    <t>船山区</t>
  </si>
  <si>
    <t>安居区</t>
  </si>
  <si>
    <t>内江市本级</t>
  </si>
  <si>
    <t>内江市中区</t>
  </si>
  <si>
    <t>东兴区</t>
  </si>
  <si>
    <t>乐山市本级</t>
  </si>
  <si>
    <t>乐山市中区</t>
  </si>
  <si>
    <t>沙湾区</t>
  </si>
  <si>
    <t>五通桥区</t>
  </si>
  <si>
    <t>金口河区</t>
  </si>
  <si>
    <t>南充市本级</t>
  </si>
  <si>
    <t>顺庆区</t>
  </si>
  <si>
    <t>高坪区</t>
  </si>
  <si>
    <t>嘉陵区</t>
  </si>
  <si>
    <t>宜宾市本级</t>
  </si>
  <si>
    <t>翠屏区</t>
  </si>
  <si>
    <t>叙州区</t>
  </si>
  <si>
    <t>南溪区</t>
  </si>
  <si>
    <t>广安市本级</t>
  </si>
  <si>
    <t>广安区</t>
  </si>
  <si>
    <t>前锋区</t>
  </si>
  <si>
    <t>达州市本级</t>
  </si>
  <si>
    <t>通川区</t>
  </si>
  <si>
    <t>达川区</t>
  </si>
  <si>
    <t>巴中市本级</t>
  </si>
  <si>
    <t>巴州区</t>
  </si>
  <si>
    <t>恩阳区</t>
  </si>
  <si>
    <t>雅安市本级</t>
  </si>
  <si>
    <t>雨城区</t>
  </si>
  <si>
    <t>名山区</t>
  </si>
  <si>
    <t>眉山市本级</t>
  </si>
  <si>
    <t>东坡区</t>
  </si>
  <si>
    <t>彭山区</t>
  </si>
  <si>
    <t>资阳市本级</t>
  </si>
  <si>
    <t>雁江区</t>
  </si>
  <si>
    <t>阿坝州本级</t>
  </si>
  <si>
    <t>汶川县</t>
  </si>
  <si>
    <t>理县</t>
  </si>
  <si>
    <t>茂县</t>
  </si>
  <si>
    <t>松潘县</t>
  </si>
  <si>
    <t>九寨沟县</t>
  </si>
  <si>
    <t>金川县</t>
  </si>
  <si>
    <t>小金县</t>
  </si>
  <si>
    <t>黑水县</t>
  </si>
  <si>
    <t>马尔康市</t>
  </si>
  <si>
    <t>壤塘县</t>
  </si>
  <si>
    <t>阿坝县</t>
  </si>
  <si>
    <t>若尔盖县</t>
  </si>
  <si>
    <t>红原县</t>
  </si>
  <si>
    <t>甘孜州本级</t>
  </si>
  <si>
    <t>康定市</t>
  </si>
  <si>
    <t>泸定县</t>
  </si>
  <si>
    <t>丹巴县</t>
  </si>
  <si>
    <t>九龙县</t>
  </si>
  <si>
    <t>雅江县</t>
  </si>
  <si>
    <t>道孚县</t>
  </si>
  <si>
    <t>炉霍县</t>
  </si>
  <si>
    <t>甘孜县</t>
  </si>
  <si>
    <t>新龙县</t>
  </si>
  <si>
    <t>德格县</t>
  </si>
  <si>
    <t>白玉县</t>
  </si>
  <si>
    <t>石渠县</t>
  </si>
  <si>
    <t>色达县</t>
  </si>
  <si>
    <t>理塘县</t>
  </si>
  <si>
    <t>巴塘县</t>
  </si>
  <si>
    <t>乡城县</t>
  </si>
  <si>
    <t>稻城县</t>
  </si>
  <si>
    <t>得荣县</t>
  </si>
  <si>
    <t>凉山州本级</t>
  </si>
  <si>
    <t>西昌市</t>
  </si>
  <si>
    <t>会理市</t>
  </si>
  <si>
    <t>木里县</t>
  </si>
  <si>
    <t>盐源县</t>
  </si>
  <si>
    <t>德昌县</t>
  </si>
  <si>
    <t>会东县</t>
  </si>
  <si>
    <t>宁南县</t>
  </si>
  <si>
    <t>普格县</t>
  </si>
  <si>
    <t>布拖县</t>
  </si>
  <si>
    <t>金阳县</t>
  </si>
  <si>
    <t>昭觉县</t>
  </si>
  <si>
    <t>喜德县</t>
  </si>
  <si>
    <t>冕宁县</t>
  </si>
  <si>
    <t>越西县</t>
  </si>
  <si>
    <t>甘洛县</t>
  </si>
  <si>
    <t>美姑县</t>
  </si>
  <si>
    <t>雷波县</t>
  </si>
  <si>
    <t>国家公立医院综合改革补助资金</t>
  </si>
  <si>
    <t>省级资金（取消药品加成）</t>
  </si>
  <si>
    <r>
      <rPr>
        <sz val="10"/>
        <rFont val="宋体"/>
        <charset val="134"/>
      </rPr>
      <t>县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市、区</t>
    </r>
    <r>
      <rPr>
        <sz val="10"/>
        <rFont val="Times New Roman"/>
        <charset val="134"/>
      </rPr>
      <t>)</t>
    </r>
  </si>
  <si>
    <t>Counties
(City,Districts)</t>
  </si>
  <si>
    <t>行政区划</t>
  </si>
  <si>
    <t>常住人口</t>
  </si>
  <si>
    <t>绩效合并</t>
  </si>
  <si>
    <t>县区绩效</t>
  </si>
  <si>
    <t>市本级绩效</t>
  </si>
  <si>
    <t>提前下达补助资金</t>
  </si>
  <si>
    <t>省</t>
  </si>
  <si>
    <t>0</t>
  </si>
  <si>
    <t>市</t>
  </si>
  <si>
    <t>Chengdu</t>
  </si>
  <si>
    <t>级</t>
  </si>
  <si>
    <t>区</t>
  </si>
  <si>
    <t>Jinjiang</t>
  </si>
  <si>
    <t>Qingyang</t>
  </si>
  <si>
    <t>Jinniu</t>
  </si>
  <si>
    <t>Wuhou</t>
  </si>
  <si>
    <t>Chenghua</t>
  </si>
  <si>
    <t>Longquanyi</t>
  </si>
  <si>
    <t>Qingbaijiang</t>
  </si>
  <si>
    <t>Xindu</t>
  </si>
  <si>
    <t>Wenjiang</t>
  </si>
  <si>
    <t>Shuangliu</t>
  </si>
  <si>
    <t>Pidu</t>
  </si>
  <si>
    <t>Xinjin</t>
  </si>
  <si>
    <t>县</t>
  </si>
  <si>
    <t>Jintang</t>
  </si>
  <si>
    <t>Dayi</t>
  </si>
  <si>
    <t>Pujiang</t>
  </si>
  <si>
    <t>Dujiangyan</t>
  </si>
  <si>
    <t>Pengzhou</t>
  </si>
  <si>
    <t>Qionglai</t>
  </si>
  <si>
    <t>Chongzhou</t>
  </si>
  <si>
    <t>Jianyang</t>
  </si>
  <si>
    <t>Zigong</t>
  </si>
  <si>
    <t>Ziliujing</t>
  </si>
  <si>
    <t>Gongjing</t>
  </si>
  <si>
    <t>Daan</t>
  </si>
  <si>
    <t>Yantan</t>
  </si>
  <si>
    <t>Rongxian</t>
  </si>
  <si>
    <t>Fushun</t>
  </si>
  <si>
    <t>Panzhihua</t>
  </si>
  <si>
    <t>Dongqu</t>
  </si>
  <si>
    <t>Xiqu</t>
  </si>
  <si>
    <t>Renhe</t>
  </si>
  <si>
    <t>Miyi</t>
  </si>
  <si>
    <t>Yanbian</t>
  </si>
  <si>
    <t>Luzhou</t>
  </si>
  <si>
    <t>Jiangyang</t>
  </si>
  <si>
    <t>Naxi</t>
  </si>
  <si>
    <t>Longmatan</t>
  </si>
  <si>
    <t>Luxian</t>
  </si>
  <si>
    <t>Hejiang</t>
  </si>
  <si>
    <t>Xuyong</t>
  </si>
  <si>
    <t>Gulin</t>
  </si>
  <si>
    <t>Deyang</t>
  </si>
  <si>
    <t>Jingyang</t>
  </si>
  <si>
    <t>Luojiang</t>
  </si>
  <si>
    <t>Zhongjiang</t>
  </si>
  <si>
    <t>Guanghan</t>
  </si>
  <si>
    <t>Shifang</t>
  </si>
  <si>
    <t>Mianzhu</t>
  </si>
  <si>
    <t>Mianyang</t>
  </si>
  <si>
    <t>Fucheng</t>
  </si>
  <si>
    <t>Youxian</t>
  </si>
  <si>
    <t>Anzhou</t>
  </si>
  <si>
    <t>Santai</t>
  </si>
  <si>
    <t>Yanting</t>
  </si>
  <si>
    <t>Zitong</t>
  </si>
  <si>
    <t>Beichuan</t>
  </si>
  <si>
    <t>Pingwu</t>
  </si>
  <si>
    <t>Jiangyou</t>
  </si>
  <si>
    <t>Guangyuan</t>
  </si>
  <si>
    <t>Lizhou</t>
  </si>
  <si>
    <t>Zhaohua</t>
  </si>
  <si>
    <t>Chaotian</t>
  </si>
  <si>
    <t>Wangcang</t>
  </si>
  <si>
    <t>Qingchuan</t>
  </si>
  <si>
    <t>Jiange</t>
  </si>
  <si>
    <t>Cangxi</t>
  </si>
  <si>
    <t>Suining</t>
  </si>
  <si>
    <t>Chuanshan</t>
  </si>
  <si>
    <t>Anju</t>
  </si>
  <si>
    <t>Pengxi</t>
  </si>
  <si>
    <t>Daying</t>
  </si>
  <si>
    <t>Shehong</t>
  </si>
  <si>
    <t>Neijiang</t>
  </si>
  <si>
    <t>Neijiang Downtown</t>
  </si>
  <si>
    <t>Dongxing</t>
  </si>
  <si>
    <t>Weiyuan</t>
  </si>
  <si>
    <t>Zizhong</t>
  </si>
  <si>
    <t>Longchang</t>
  </si>
  <si>
    <t>Leshan</t>
  </si>
  <si>
    <t>Leshan Downtown</t>
  </si>
  <si>
    <t>Shawan</t>
  </si>
  <si>
    <t>Wutongqiao</t>
  </si>
  <si>
    <t>Jinkouhe</t>
  </si>
  <si>
    <t>Qianwei</t>
  </si>
  <si>
    <t>Jingyan</t>
  </si>
  <si>
    <t>Jiajiang</t>
  </si>
  <si>
    <t>Muchuan</t>
  </si>
  <si>
    <t>Ebian</t>
  </si>
  <si>
    <t>Mabian</t>
  </si>
  <si>
    <t>Emeishan</t>
  </si>
  <si>
    <t>Nanchong</t>
  </si>
  <si>
    <t>Shunqing</t>
  </si>
  <si>
    <t>Gaoping</t>
  </si>
  <si>
    <t>Jialing</t>
  </si>
  <si>
    <t>Nanbu</t>
  </si>
  <si>
    <t>Yingshan</t>
  </si>
  <si>
    <t>Pengan</t>
  </si>
  <si>
    <t>Yilong</t>
  </si>
  <si>
    <t>Xichong</t>
  </si>
  <si>
    <t>Langzhong</t>
  </si>
  <si>
    <t>Meishan</t>
  </si>
  <si>
    <t>Dongpo</t>
  </si>
  <si>
    <t>Pengshan</t>
  </si>
  <si>
    <t>Renshou</t>
  </si>
  <si>
    <t>Hongya</t>
  </si>
  <si>
    <t>Danling</t>
  </si>
  <si>
    <t>Qingshen</t>
  </si>
  <si>
    <t>Yibin</t>
  </si>
  <si>
    <t>Cuiping</t>
  </si>
  <si>
    <t>Nanxi</t>
  </si>
  <si>
    <t>Xuzhou</t>
  </si>
  <si>
    <t>Jiangan</t>
  </si>
  <si>
    <t>Changning</t>
  </si>
  <si>
    <t>Gaoxian</t>
  </si>
  <si>
    <t>Gongxian</t>
  </si>
  <si>
    <t>Junlian</t>
  </si>
  <si>
    <t>Xingwen</t>
  </si>
  <si>
    <t>Pingshan</t>
  </si>
  <si>
    <t>Guangan</t>
  </si>
  <si>
    <t>Guanganqu</t>
  </si>
  <si>
    <t>Qianfeng</t>
  </si>
  <si>
    <t>Yuechi</t>
  </si>
  <si>
    <t>Wusheng</t>
  </si>
  <si>
    <t>Linshui</t>
  </si>
  <si>
    <t>Huaying</t>
  </si>
  <si>
    <t>Dazhou</t>
  </si>
  <si>
    <t>Tongchuan</t>
  </si>
  <si>
    <t>Dachuan</t>
  </si>
  <si>
    <t>Xuanhan</t>
  </si>
  <si>
    <t>Kaijiang</t>
  </si>
  <si>
    <t>Dazhu</t>
  </si>
  <si>
    <t>Quxian</t>
  </si>
  <si>
    <t>Wanyuan</t>
  </si>
  <si>
    <t>Yaan</t>
  </si>
  <si>
    <t>Yucheng</t>
  </si>
  <si>
    <t>Mingshan</t>
  </si>
  <si>
    <t>Yingjing</t>
  </si>
  <si>
    <t>Hanyuan</t>
  </si>
  <si>
    <t>Shimian</t>
  </si>
  <si>
    <t>Tianquan</t>
  </si>
  <si>
    <t>Lushan</t>
  </si>
  <si>
    <t>Baoxing</t>
  </si>
  <si>
    <t>Bazhong</t>
  </si>
  <si>
    <t>Bazhou</t>
  </si>
  <si>
    <t>Enyang</t>
  </si>
  <si>
    <t>Tongjiang</t>
  </si>
  <si>
    <t>Nanjiang</t>
  </si>
  <si>
    <t>Pingchang</t>
  </si>
  <si>
    <t>Ziyang</t>
  </si>
  <si>
    <t>Yanjiang</t>
  </si>
  <si>
    <t>Anyue</t>
  </si>
  <si>
    <t>Lezhi</t>
  </si>
  <si>
    <t>Aba</t>
  </si>
  <si>
    <t>Maerkang</t>
  </si>
  <si>
    <t>Wenchuan</t>
  </si>
  <si>
    <t>Lixian</t>
  </si>
  <si>
    <t>Maoxian</t>
  </si>
  <si>
    <t>Songpan</t>
  </si>
  <si>
    <t>Jiuzhaigou</t>
  </si>
  <si>
    <t>Jinchuan</t>
  </si>
  <si>
    <t>Xiaojin</t>
  </si>
  <si>
    <t>Heishui</t>
  </si>
  <si>
    <t>Rangtang</t>
  </si>
  <si>
    <t>Abaxian</t>
  </si>
  <si>
    <t>Ruoergai</t>
  </si>
  <si>
    <t>Hongyuan</t>
  </si>
  <si>
    <t>Ganzi</t>
  </si>
  <si>
    <t>Kangding</t>
  </si>
  <si>
    <t>Luding</t>
  </si>
  <si>
    <t>Danba</t>
  </si>
  <si>
    <t>Jiulong</t>
  </si>
  <si>
    <t>Yajiang</t>
  </si>
  <si>
    <t>Daofu</t>
  </si>
  <si>
    <t>Luhuo</t>
  </si>
  <si>
    <t>Ganzixian</t>
  </si>
  <si>
    <t>Xinlong</t>
  </si>
  <si>
    <t>Dege</t>
  </si>
  <si>
    <t>Baiyu</t>
  </si>
  <si>
    <t>Shiqu</t>
  </si>
  <si>
    <t>Seda</t>
  </si>
  <si>
    <t>Litang</t>
  </si>
  <si>
    <t>Batang</t>
  </si>
  <si>
    <t>Xiangcheng</t>
  </si>
  <si>
    <t>Daocheng</t>
  </si>
  <si>
    <t>Derong</t>
  </si>
  <si>
    <t>Liangshan</t>
  </si>
  <si>
    <t>Xichang</t>
  </si>
  <si>
    <t>Huili</t>
  </si>
  <si>
    <t>Muli</t>
  </si>
  <si>
    <t>Yanyuan</t>
  </si>
  <si>
    <t>Dechang</t>
  </si>
  <si>
    <t>Huidong</t>
  </si>
  <si>
    <t>Ningnan</t>
  </si>
  <si>
    <t>Puge</t>
  </si>
  <si>
    <t>Butuo</t>
  </si>
  <si>
    <t>Jinyang</t>
  </si>
  <si>
    <t>Zhaojue</t>
  </si>
  <si>
    <t>Xide</t>
  </si>
  <si>
    <t>Mianning</t>
  </si>
  <si>
    <t>Yuexi</t>
  </si>
  <si>
    <t>Ganluo</t>
  </si>
  <si>
    <t>Meigu</t>
  </si>
  <si>
    <t>Leibo</t>
  </si>
  <si>
    <t>四川省各市（州）公立医院综合改革绩效评价数据和得分</t>
  </si>
  <si>
    <t>城市</t>
  </si>
  <si>
    <t>绩效总分</t>
  </si>
  <si>
    <t xml:space="preserve">1.医疗服务收入（不含药品、耗材、检查、化验收入）占公立医院医疗收入的比例               </t>
  </si>
  <si>
    <t xml:space="preserve">2.实现收支平衡的公立医院数占公立医院总数的比例   </t>
  </si>
  <si>
    <t xml:space="preserve">3.公立医院百元医疗收入的医疗支出（不含药品收入）        </t>
  </si>
  <si>
    <t xml:space="preserve">4.1公立医院每门急诊人次平均收费水平增增幅    </t>
  </si>
  <si>
    <t xml:space="preserve">4.2公立医院出院者平均医药费用增幅            </t>
  </si>
  <si>
    <t>5.1公立医院资产负债率</t>
  </si>
  <si>
    <t xml:space="preserve">5.2公立医院基本建设和设备购置长期负债占总资产的比例                 </t>
  </si>
  <si>
    <t xml:space="preserve">6.管理费用占业务支出比例                  </t>
  </si>
  <si>
    <t>7.基层医疗卫生机构诊疗人次数占医疗卫生机构诊疗总人次数的比例（%）</t>
  </si>
  <si>
    <t>8.公立医院平均住院日</t>
  </si>
  <si>
    <t>9.1三级公立医院出院患者手术占比(%)</t>
  </si>
  <si>
    <t>9.2三级公立医院出院患者四级手术比例（%）</t>
  </si>
  <si>
    <t xml:space="preserve">10.三级公立医院门诊人次数与出院人次数比（%）     </t>
  </si>
  <si>
    <t>11.三级公立医院万元收入能耗支出（元）</t>
  </si>
  <si>
    <t>12.1公立医院职工满意度</t>
  </si>
  <si>
    <t xml:space="preserve">12.2公立医院门诊患者满意度                </t>
  </si>
  <si>
    <t xml:space="preserve">12.3公立医院住院患者满意度                 </t>
  </si>
  <si>
    <t>2021年数值</t>
  </si>
  <si>
    <t>2022年数值</t>
  </si>
  <si>
    <t>2021年
数值</t>
  </si>
  <si>
    <t>2022年
数值</t>
  </si>
  <si>
    <t>附件3</t>
  </si>
  <si>
    <t>四川省各县、区公立医院综合改革绩效评价数据</t>
  </si>
  <si>
    <t>序号</t>
  </si>
  <si>
    <t>县、区</t>
  </si>
  <si>
    <t xml:space="preserve">1.医疗服务收入（不含药品、耗材、检查、化验收入）占公立医院医疗收入的比例（%）               </t>
  </si>
  <si>
    <t xml:space="preserve">2.实现收支平衡的公立医院数占公立医院总数的比例（%）   </t>
  </si>
  <si>
    <t xml:space="preserve">4.1公立医院每门急诊人次平均收费水平增长比例（%）  </t>
  </si>
  <si>
    <t xml:space="preserve">4.2公立医院出院者平均医药费用增长比例（%）       </t>
  </si>
  <si>
    <t>5.1公立医院资产负债率（%）</t>
  </si>
  <si>
    <t xml:space="preserve">5.2公立医院基本建设、设备购置长期负债占总资产的比例  （%）               </t>
  </si>
  <si>
    <t xml:space="preserve">6.管理费用占业务支出比例（%）                  </t>
  </si>
  <si>
    <t>8.公立医院平均住院日（天）</t>
  </si>
  <si>
    <t xml:space="preserve">10.三级公立医院门诊人次数与出院人次数比    </t>
  </si>
  <si>
    <t>12.1公立医院职工满意度（%）</t>
  </si>
  <si>
    <t xml:space="preserve">12.2公立医院门诊患者满意度（%）                </t>
  </si>
  <si>
    <t xml:space="preserve">12.3公立医院住院患者满意度（%）                 </t>
  </si>
  <si>
    <t>第7位值</t>
  </si>
  <si>
    <t>第14位值</t>
  </si>
</sst>
</file>

<file path=xl/styles.xml><?xml version="1.0" encoding="utf-8"?>
<styleSheet xmlns="http://schemas.openxmlformats.org/spreadsheetml/2006/main">
  <numFmts count="10">
    <numFmt numFmtId="176" formatCode="0_ ;[Red]\-0\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7" formatCode="0.000_ "/>
    <numFmt numFmtId="178" formatCode="0.00_);[Red]\(0.00\)"/>
    <numFmt numFmtId="42" formatCode="_ &quot;￥&quot;* #,##0_ ;_ &quot;￥&quot;* \-#,##0_ ;_ &quot;￥&quot;* &quot;-&quot;_ ;_ @_ "/>
    <numFmt numFmtId="179" formatCode="0.00_ ;[Red]\-0.00\ "/>
    <numFmt numFmtId="180" formatCode="0.000_);[Red]\(0.000\)"/>
    <numFmt numFmtId="181" formatCode="0.00_ "/>
  </numFmts>
  <fonts count="67">
    <font>
      <sz val="11"/>
      <color theme="1"/>
      <name val="宋体"/>
      <charset val="134"/>
      <scheme val="minor"/>
    </font>
    <font>
      <b/>
      <sz val="10"/>
      <name val="黑体"/>
      <charset val="134"/>
    </font>
    <font>
      <sz val="10"/>
      <name val="黑体"/>
      <charset val="134"/>
    </font>
    <font>
      <sz val="9"/>
      <color indexed="8"/>
      <name val="仿宋_GB2312"/>
      <charset val="134"/>
    </font>
    <font>
      <sz val="9"/>
      <color indexed="8"/>
      <name val="等线"/>
      <charset val="134"/>
    </font>
    <font>
      <sz val="11"/>
      <color indexed="8"/>
      <name val="等线"/>
      <charset val="134"/>
    </font>
    <font>
      <sz val="10"/>
      <color indexed="8"/>
      <name val="等线"/>
      <charset val="134"/>
    </font>
    <font>
      <b/>
      <sz val="20"/>
      <name val="黑体"/>
      <charset val="134"/>
    </font>
    <font>
      <b/>
      <sz val="18"/>
      <name val="方正大标宋简体"/>
      <charset val="134"/>
    </font>
    <font>
      <b/>
      <sz val="9"/>
      <name val="仿宋_GB2312"/>
      <charset val="134"/>
    </font>
    <font>
      <sz val="9"/>
      <name val="仿宋_GB2312"/>
      <charset val="134"/>
    </font>
    <font>
      <b/>
      <sz val="11"/>
      <name val="等线"/>
      <charset val="134"/>
    </font>
    <font>
      <b/>
      <sz val="10"/>
      <color rgb="FF000000"/>
      <name val="黑体"/>
      <charset val="134"/>
    </font>
    <font>
      <b/>
      <sz val="10"/>
      <color indexed="8"/>
      <name val="黑体"/>
      <charset val="134"/>
    </font>
    <font>
      <b/>
      <sz val="9"/>
      <color rgb="FFFF0000"/>
      <name val="仿宋_GB2312"/>
      <charset val="134"/>
    </font>
    <font>
      <sz val="18"/>
      <color indexed="8"/>
      <name val="方正大标宋简体"/>
      <charset val="134"/>
    </font>
    <font>
      <sz val="11"/>
      <color indexed="8"/>
      <name val="仿宋_GB2312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charset val="134"/>
    </font>
    <font>
      <b/>
      <sz val="10"/>
      <name val="宋体"/>
      <charset val="134"/>
    </font>
    <font>
      <b/>
      <sz val="10"/>
      <name val="Times New Roman"/>
      <charset val="134"/>
    </font>
    <font>
      <sz val="10"/>
      <name val="Arial"/>
      <charset val="134"/>
    </font>
    <font>
      <b/>
      <sz val="10"/>
      <name val="Arial"/>
      <charset val="134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b/>
      <sz val="18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b/>
      <sz val="14"/>
      <color theme="1"/>
      <name val="宋体"/>
      <charset val="134"/>
    </font>
    <font>
      <b/>
      <sz val="14"/>
      <color theme="0"/>
      <name val="宋体"/>
      <charset val="134"/>
    </font>
    <font>
      <sz val="12"/>
      <color theme="1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14"/>
      <name val="宋体"/>
      <charset val="134"/>
    </font>
    <font>
      <b/>
      <sz val="14"/>
      <name val="宋体"/>
      <charset val="134"/>
    </font>
    <font>
      <b/>
      <sz val="18"/>
      <name val="宋体"/>
      <charset val="134"/>
    </font>
    <font>
      <b/>
      <sz val="10"/>
      <color rgb="FFC00000"/>
      <name val="宋体"/>
      <charset val="134"/>
    </font>
    <font>
      <sz val="10"/>
      <color theme="1"/>
      <name val="Times New Roman"/>
      <charset val="134"/>
    </font>
    <font>
      <b/>
      <sz val="10"/>
      <color theme="1"/>
      <name val="Times New Roman"/>
      <charset val="134"/>
    </font>
    <font>
      <sz val="11"/>
      <color theme="1"/>
      <name val="Times New Roman"/>
      <charset val="134"/>
    </font>
    <font>
      <sz val="15"/>
      <name val="黑体"/>
      <charset val="134"/>
    </font>
    <font>
      <sz val="16"/>
      <name val="方正小标宋简体"/>
      <charset val="134"/>
    </font>
    <font>
      <sz val="12"/>
      <name val="Times New Roman"/>
      <charset val="134"/>
    </font>
    <font>
      <b/>
      <sz val="16"/>
      <name val="方正小标宋简体"/>
      <charset val="134"/>
    </font>
    <font>
      <b/>
      <sz val="12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indexed="42"/>
        <bgColor indexed="8"/>
      </patternFill>
    </fill>
    <fill>
      <patternFill patternType="solid">
        <fgColor indexed="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27" fillId="0" borderId="0">
      <alignment vertical="center"/>
    </xf>
    <xf numFmtId="0" fontId="48" fillId="20" borderId="0" applyNumberFormat="false" applyBorder="false" applyAlignment="false" applyProtection="false">
      <alignment vertical="center"/>
    </xf>
    <xf numFmtId="0" fontId="48" fillId="28" borderId="0" applyNumberFormat="false" applyBorder="false" applyAlignment="false" applyProtection="false">
      <alignment vertical="center"/>
    </xf>
    <xf numFmtId="0" fontId="47" fillId="26" borderId="0" applyNumberFormat="false" applyBorder="false" applyAlignment="false" applyProtection="false">
      <alignment vertical="center"/>
    </xf>
    <xf numFmtId="0" fontId="48" fillId="16" borderId="0" applyNumberFormat="false" applyBorder="false" applyAlignment="false" applyProtection="false">
      <alignment vertical="center"/>
    </xf>
    <xf numFmtId="0" fontId="48" fillId="19" borderId="0" applyNumberFormat="false" applyBorder="false" applyAlignment="false" applyProtection="false">
      <alignment vertical="center"/>
    </xf>
    <xf numFmtId="0" fontId="47" fillId="18" borderId="0" applyNumberFormat="false" applyBorder="false" applyAlignment="false" applyProtection="false">
      <alignment vertical="center"/>
    </xf>
    <xf numFmtId="0" fontId="48" fillId="17" borderId="0" applyNumberFormat="false" applyBorder="false" applyAlignment="false" applyProtection="false">
      <alignment vertical="center"/>
    </xf>
    <xf numFmtId="0" fontId="51" fillId="0" borderId="11" applyNumberFormat="false" applyFill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59" fillId="0" borderId="1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56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47" fillId="35" borderId="0" applyNumberFormat="false" applyBorder="false" applyAlignment="false" applyProtection="false">
      <alignment vertical="center"/>
    </xf>
    <xf numFmtId="0" fontId="61" fillId="0" borderId="0" applyNumberFormat="false" applyFill="false" applyBorder="false" applyAlignment="false" applyProtection="false">
      <alignment vertical="center"/>
    </xf>
    <xf numFmtId="0" fontId="48" fillId="29" borderId="0" applyNumberFormat="false" applyBorder="false" applyAlignment="false" applyProtection="false">
      <alignment vertical="center"/>
    </xf>
    <xf numFmtId="0" fontId="47" fillId="24" borderId="0" applyNumberFormat="false" applyBorder="false" applyAlignment="false" applyProtection="false">
      <alignment vertical="center"/>
    </xf>
    <xf numFmtId="0" fontId="62" fillId="0" borderId="9" applyNumberFormat="false" applyFill="false" applyAlignment="false" applyProtection="false">
      <alignment vertical="center"/>
    </xf>
    <xf numFmtId="0" fontId="63" fillId="0" borderId="0" applyNumberFormat="false" applyFill="false" applyBorder="false" applyAlignment="false" applyProtection="false">
      <alignment vertical="center"/>
    </xf>
    <xf numFmtId="0" fontId="48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8" fillId="22" borderId="0" applyNumberFormat="false" applyBorder="false" applyAlignment="false" applyProtection="false">
      <alignment vertical="center"/>
    </xf>
    <xf numFmtId="0" fontId="58" fillId="23" borderId="12" applyNumberFormat="false" applyAlignment="false" applyProtection="false">
      <alignment vertical="center"/>
    </xf>
    <xf numFmtId="0" fontId="6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47" fillId="27" borderId="0" applyNumberFormat="false" applyBorder="false" applyAlignment="false" applyProtection="false">
      <alignment vertical="center"/>
    </xf>
    <xf numFmtId="0" fontId="48" fillId="21" borderId="0" applyNumberFormat="false" applyBorder="false" applyAlignment="false" applyProtection="false">
      <alignment vertical="center"/>
    </xf>
    <xf numFmtId="0" fontId="47" fillId="31" borderId="0" applyNumberFormat="false" applyBorder="false" applyAlignment="false" applyProtection="false">
      <alignment vertical="center"/>
    </xf>
    <xf numFmtId="0" fontId="64" fillId="34" borderId="12" applyNumberFormat="false" applyAlignment="false" applyProtection="false">
      <alignment vertical="center"/>
    </xf>
    <xf numFmtId="0" fontId="65" fillId="23" borderId="15" applyNumberFormat="false" applyAlignment="false" applyProtection="false">
      <alignment vertical="center"/>
    </xf>
    <xf numFmtId="0" fontId="66" fillId="37" borderId="16" applyNumberFormat="false" applyAlignment="false" applyProtection="false">
      <alignment vertical="center"/>
    </xf>
    <xf numFmtId="0" fontId="57" fillId="0" borderId="10" applyNumberFormat="false" applyFill="false" applyAlignment="false" applyProtection="false">
      <alignment vertical="center"/>
    </xf>
    <xf numFmtId="0" fontId="47" fillId="36" borderId="0" applyNumberFormat="false" applyBorder="false" applyAlignment="false" applyProtection="false">
      <alignment vertical="center"/>
    </xf>
    <xf numFmtId="0" fontId="5" fillId="0" borderId="0">
      <alignment vertical="center"/>
    </xf>
    <xf numFmtId="0" fontId="47" fillId="15" borderId="0" applyNumberFormat="false" applyBorder="false" applyAlignment="false" applyProtection="false">
      <alignment vertical="center"/>
    </xf>
    <xf numFmtId="0" fontId="0" fillId="33" borderId="14" applyNumberFormat="false" applyFont="false" applyAlignment="false" applyProtection="false">
      <alignment vertical="center"/>
    </xf>
    <xf numFmtId="0" fontId="53" fillId="0" borderId="0" applyNumberFormat="false" applyFill="false" applyBorder="false" applyAlignment="false" applyProtection="false">
      <alignment vertical="center"/>
    </xf>
    <xf numFmtId="0" fontId="52" fillId="14" borderId="0" applyNumberFormat="false" applyBorder="false" applyAlignment="false" applyProtection="false">
      <alignment vertical="center"/>
    </xf>
    <xf numFmtId="0" fontId="51" fillId="0" borderId="0" applyNumberFormat="false" applyFill="false" applyBorder="false" applyAlignment="false" applyProtection="false">
      <alignment vertical="center"/>
    </xf>
    <xf numFmtId="0" fontId="47" fillId="13" borderId="0" applyNumberFormat="false" applyBorder="false" applyAlignment="false" applyProtection="false">
      <alignment vertical="center"/>
    </xf>
    <xf numFmtId="0" fontId="50" fillId="12" borderId="0" applyNumberFormat="false" applyBorder="false" applyAlignment="false" applyProtection="false">
      <alignment vertical="center"/>
    </xf>
    <xf numFmtId="0" fontId="48" fillId="11" borderId="0" applyNumberFormat="false" applyBorder="false" applyAlignment="false" applyProtection="false">
      <alignment vertical="center"/>
    </xf>
    <xf numFmtId="0" fontId="49" fillId="10" borderId="0" applyNumberFormat="false" applyBorder="false" applyAlignment="false" applyProtection="false">
      <alignment vertical="center"/>
    </xf>
    <xf numFmtId="0" fontId="47" fillId="32" borderId="0" applyNumberFormat="false" applyBorder="false" applyAlignment="false" applyProtection="false">
      <alignment vertical="center"/>
    </xf>
    <xf numFmtId="0" fontId="48" fillId="25" borderId="0" applyNumberFormat="false" applyBorder="false" applyAlignment="false" applyProtection="false">
      <alignment vertical="center"/>
    </xf>
    <xf numFmtId="0" fontId="54" fillId="0" borderId="0">
      <alignment vertical="center"/>
    </xf>
    <xf numFmtId="0" fontId="47" fillId="9" borderId="0" applyNumberFormat="false" applyBorder="false" applyAlignment="false" applyProtection="false">
      <alignment vertical="center"/>
    </xf>
    <xf numFmtId="0" fontId="48" fillId="8" borderId="0" applyNumberFormat="false" applyBorder="false" applyAlignment="false" applyProtection="false">
      <alignment vertical="center"/>
    </xf>
    <xf numFmtId="0" fontId="47" fillId="7" borderId="0" applyNumberFormat="false" applyBorder="false" applyAlignment="false" applyProtection="false">
      <alignment vertical="center"/>
    </xf>
  </cellStyleXfs>
  <cellXfs count="190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 applyAlignment="true">
      <alignment horizontal="center"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2" borderId="0" xfId="0" applyFont="true" applyFill="true" applyAlignment="true">
      <alignment horizontal="center" vertical="center" wrapText="true"/>
    </xf>
    <xf numFmtId="0" fontId="4" fillId="0" borderId="0" xfId="0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6" fillId="0" borderId="0" xfId="0" applyFont="true" applyFill="true" applyAlignment="true">
      <alignment horizontal="center" vertical="center" wrapText="true"/>
    </xf>
    <xf numFmtId="177" fontId="5" fillId="0" borderId="0" xfId="0" applyNumberFormat="true" applyFont="true" applyFill="true" applyAlignment="true">
      <alignment horizontal="center" vertical="center" wrapText="true"/>
    </xf>
    <xf numFmtId="180" fontId="5" fillId="0" borderId="0" xfId="0" applyNumberFormat="true" applyFont="true" applyFill="true" applyAlignment="true">
      <alignment horizontal="center" vertical="center" wrapText="true"/>
    </xf>
    <xf numFmtId="10" fontId="5" fillId="0" borderId="0" xfId="12" applyNumberFormat="true" applyFont="true" applyFill="true" applyAlignment="true">
      <alignment horizontal="center" vertical="center" wrapText="true"/>
    </xf>
    <xf numFmtId="181" fontId="5" fillId="0" borderId="0" xfId="0" applyNumberFormat="true" applyFont="true" applyFill="true" applyAlignment="true">
      <alignment horizontal="center" vertical="center" wrapText="true"/>
    </xf>
    <xf numFmtId="178" fontId="5" fillId="0" borderId="0" xfId="0" applyNumberFormat="true" applyFont="true" applyFill="true" applyAlignment="true">
      <alignment horizontal="center" vertical="center" wrapText="true"/>
    </xf>
    <xf numFmtId="0" fontId="5" fillId="0" borderId="0" xfId="0" applyFont="true" applyFill="true" applyAlignment="true"/>
    <xf numFmtId="0" fontId="7" fillId="0" borderId="0" xfId="0" applyFont="true" applyFill="true" applyAlignment="true">
      <alignment horizontal="left" vertical="center" wrapText="true"/>
    </xf>
    <xf numFmtId="177" fontId="7" fillId="0" borderId="0" xfId="0" applyNumberFormat="true" applyFont="true" applyFill="true" applyAlignment="true">
      <alignment horizontal="left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0" fontId="1" fillId="0" borderId="2" xfId="0" applyFont="true" applyFill="true" applyBorder="true" applyAlignment="true">
      <alignment horizontal="center" vertical="center" wrapText="true"/>
    </xf>
    <xf numFmtId="177" fontId="1" fillId="0" borderId="2" xfId="0" applyNumberFormat="true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177" fontId="2" fillId="0" borderId="2" xfId="0" applyNumberFormat="true" applyFont="true" applyFill="true" applyBorder="true" applyAlignment="true">
      <alignment horizontal="center" vertical="center" wrapText="true"/>
    </xf>
    <xf numFmtId="0" fontId="9" fillId="0" borderId="2" xfId="0" applyFont="true" applyFill="true" applyBorder="true" applyAlignment="true">
      <alignment horizontal="center" vertical="center" wrapText="true"/>
    </xf>
    <xf numFmtId="0" fontId="9" fillId="0" borderId="2" xfId="48" applyNumberFormat="true" applyFont="true" applyFill="true" applyBorder="true" applyAlignment="true">
      <alignment horizontal="center" vertical="center" wrapText="true"/>
    </xf>
    <xf numFmtId="177" fontId="10" fillId="0" borderId="2" xfId="48" applyNumberFormat="true" applyFont="true" applyFill="true" applyBorder="true" applyAlignment="true">
      <alignment horizontal="center" vertical="center" wrapText="true"/>
    </xf>
    <xf numFmtId="0" fontId="11" fillId="0" borderId="0" xfId="0" applyFont="true" applyFill="true" applyAlignment="true">
      <alignment horizontal="center" vertical="center" wrapText="true"/>
    </xf>
    <xf numFmtId="177" fontId="11" fillId="0" borderId="0" xfId="0" applyNumberFormat="true" applyFont="true" applyFill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 vertical="center" wrapText="true"/>
    </xf>
    <xf numFmtId="0" fontId="13" fillId="0" borderId="2" xfId="0" applyFont="true" applyFill="true" applyBorder="true" applyAlignment="true">
      <alignment horizontal="center" vertical="center" wrapText="true"/>
    </xf>
    <xf numFmtId="177" fontId="13" fillId="0" borderId="2" xfId="0" applyNumberFormat="true" applyFont="true" applyFill="true" applyBorder="true" applyAlignment="true">
      <alignment horizontal="center" vertical="center" wrapText="true"/>
    </xf>
    <xf numFmtId="181" fontId="10" fillId="0" borderId="2" xfId="0" applyNumberFormat="true" applyFont="true" applyFill="true" applyBorder="true" applyAlignment="true">
      <alignment horizontal="right" vertical="center" wrapText="true"/>
    </xf>
    <xf numFmtId="177" fontId="3" fillId="0" borderId="2" xfId="0" applyNumberFormat="true" applyFont="true" applyFill="true" applyBorder="true" applyAlignment="true">
      <alignment horizontal="center" vertical="center" wrapText="true"/>
    </xf>
    <xf numFmtId="181" fontId="10" fillId="0" borderId="2" xfId="0" applyNumberFormat="true" applyFont="true" applyFill="true" applyBorder="true" applyAlignment="true">
      <alignment vertical="center" wrapText="true"/>
    </xf>
    <xf numFmtId="181" fontId="10" fillId="0" borderId="2" xfId="12" applyNumberFormat="true" applyFont="true" applyFill="true" applyBorder="true" applyAlignment="true">
      <alignment vertical="center" wrapText="true"/>
    </xf>
    <xf numFmtId="181" fontId="10" fillId="0" borderId="2" xfId="12" applyNumberFormat="true" applyFont="true" applyFill="true" applyBorder="true" applyAlignment="true">
      <alignment horizontal="right" vertical="center" wrapText="true"/>
    </xf>
    <xf numFmtId="180" fontId="11" fillId="0" borderId="0" xfId="0" applyNumberFormat="true" applyFont="true" applyFill="true" applyAlignment="true">
      <alignment horizontal="center" vertical="center" wrapText="true"/>
    </xf>
    <xf numFmtId="10" fontId="11" fillId="0" borderId="0" xfId="12" applyNumberFormat="true" applyFont="true" applyFill="true" applyAlignment="true">
      <alignment horizontal="center" vertical="center" wrapText="true"/>
    </xf>
    <xf numFmtId="177" fontId="1" fillId="0" borderId="3" xfId="0" applyNumberFormat="true" applyFont="true" applyFill="true" applyBorder="true" applyAlignment="true">
      <alignment horizontal="center" vertical="center" wrapText="true"/>
    </xf>
    <xf numFmtId="177" fontId="1" fillId="0" borderId="4" xfId="0" applyNumberFormat="true" applyFont="true" applyFill="true" applyBorder="true" applyAlignment="true">
      <alignment horizontal="center" vertical="center" wrapText="true"/>
    </xf>
    <xf numFmtId="181" fontId="1" fillId="0" borderId="2" xfId="0" applyNumberFormat="true" applyFont="true" applyFill="true" applyBorder="true" applyAlignment="true">
      <alignment horizontal="center" vertical="center" wrapText="true"/>
    </xf>
    <xf numFmtId="181" fontId="11" fillId="0" borderId="0" xfId="0" applyNumberFormat="true" applyFont="true" applyFill="true" applyAlignment="true">
      <alignment horizontal="center" vertical="center" wrapText="true"/>
    </xf>
    <xf numFmtId="178" fontId="10" fillId="0" borderId="2" xfId="12" applyNumberFormat="true" applyFont="true" applyFill="true" applyBorder="true" applyAlignment="true">
      <alignment horizontal="right" vertical="center" wrapText="true"/>
    </xf>
    <xf numFmtId="178" fontId="10" fillId="0" borderId="2" xfId="0" applyNumberFormat="true" applyFont="true" applyFill="true" applyBorder="true" applyAlignment="true">
      <alignment horizontal="right" vertical="center" wrapText="true"/>
    </xf>
    <xf numFmtId="177" fontId="1" fillId="0" borderId="5" xfId="0" applyNumberFormat="true" applyFont="true" applyFill="true" applyBorder="true" applyAlignment="true">
      <alignment horizontal="center" vertical="center" wrapText="true"/>
    </xf>
    <xf numFmtId="178" fontId="14" fillId="0" borderId="2" xfId="0" applyNumberFormat="true" applyFont="true" applyFill="true" applyBorder="true" applyAlignment="true">
      <alignment horizontal="right" vertical="center" wrapText="true"/>
    </xf>
    <xf numFmtId="178" fontId="11" fillId="0" borderId="0" xfId="0" applyNumberFormat="true" applyFont="true" applyFill="true" applyAlignment="true">
      <alignment horizontal="center" vertical="center" wrapText="true"/>
    </xf>
    <xf numFmtId="178" fontId="8" fillId="0" borderId="1" xfId="0" applyNumberFormat="true" applyFont="true" applyFill="true" applyBorder="true" applyAlignment="true">
      <alignment horizontal="center" vertical="center" wrapText="true"/>
    </xf>
    <xf numFmtId="178" fontId="10" fillId="0" borderId="2" xfId="0" applyNumberFormat="true" applyFont="true" applyFill="true" applyBorder="true" applyAlignment="true">
      <alignment horizontal="center" vertical="center" wrapText="true"/>
    </xf>
    <xf numFmtId="181" fontId="10" fillId="0" borderId="2" xfId="36" applyNumberFormat="true" applyFont="true" applyFill="true" applyBorder="true" applyAlignment="true">
      <alignment horizontal="center" vertical="center" wrapText="true"/>
    </xf>
    <xf numFmtId="181" fontId="10" fillId="0" borderId="2" xfId="0" applyNumberFormat="true" applyFont="true" applyFill="true" applyBorder="true" applyAlignment="true">
      <alignment horizontal="center" vertical="center" wrapText="true"/>
    </xf>
    <xf numFmtId="177" fontId="1" fillId="0" borderId="6" xfId="0" applyNumberFormat="true" applyFont="true" applyFill="true" applyBorder="true" applyAlignment="true">
      <alignment horizontal="center" vertical="center" wrapText="true"/>
    </xf>
    <xf numFmtId="181" fontId="14" fillId="0" borderId="2" xfId="12" applyNumberFormat="true" applyFont="true" applyFill="true" applyBorder="true" applyAlignment="true">
      <alignment horizontal="right" vertical="center" wrapText="true"/>
    </xf>
    <xf numFmtId="0" fontId="9" fillId="3" borderId="2" xfId="48" applyNumberFormat="true" applyFont="true" applyFill="true" applyBorder="true" applyAlignment="true">
      <alignment horizontal="center" vertical="center" wrapText="true"/>
    </xf>
    <xf numFmtId="177" fontId="4" fillId="0" borderId="0" xfId="0" applyNumberFormat="true" applyFont="true" applyFill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/>
    </xf>
    <xf numFmtId="181" fontId="10" fillId="0" borderId="2" xfId="48" applyNumberFormat="true" applyFont="true" applyFill="true" applyBorder="true" applyAlignment="true">
      <alignment horizontal="right" vertical="center" wrapText="true"/>
    </xf>
    <xf numFmtId="181" fontId="14" fillId="0" borderId="2" xfId="48" applyNumberFormat="true" applyFont="true" applyFill="true" applyBorder="true" applyAlignment="true">
      <alignment horizontal="right" vertical="center" wrapText="true"/>
    </xf>
    <xf numFmtId="181" fontId="10" fillId="0" borderId="2" xfId="48" applyNumberFormat="true" applyFont="true" applyFill="true" applyBorder="true" applyAlignment="true">
      <alignment vertical="center" wrapText="true"/>
    </xf>
    <xf numFmtId="181" fontId="14" fillId="0" borderId="2" xfId="48" applyNumberFormat="true" applyFont="true" applyFill="true" applyBorder="true" applyAlignment="true">
      <alignment vertical="center" wrapText="true"/>
    </xf>
    <xf numFmtId="180" fontId="4" fillId="0" borderId="0" xfId="0" applyNumberFormat="true" applyFont="true" applyFill="true" applyAlignment="true">
      <alignment horizontal="center" vertical="center" wrapText="true"/>
    </xf>
    <xf numFmtId="10" fontId="4" fillId="0" borderId="0" xfId="0" applyNumberFormat="true" applyFont="true" applyFill="true" applyAlignment="true">
      <alignment horizontal="center" vertical="center" wrapText="true"/>
    </xf>
    <xf numFmtId="181" fontId="4" fillId="0" borderId="0" xfId="0" applyNumberFormat="true" applyFont="true" applyFill="true" applyAlignment="true">
      <alignment horizontal="center" vertical="center" wrapText="true"/>
    </xf>
    <xf numFmtId="178" fontId="10" fillId="0" borderId="2" xfId="48" applyNumberFormat="true" applyFont="true" applyFill="true" applyBorder="true" applyAlignment="true">
      <alignment horizontal="right" vertical="center" wrapText="true"/>
    </xf>
    <xf numFmtId="178" fontId="14" fillId="0" borderId="2" xfId="48" applyNumberFormat="true" applyFont="true" applyFill="true" applyBorder="true" applyAlignment="true">
      <alignment horizontal="right" vertical="center" wrapText="true"/>
    </xf>
    <xf numFmtId="178" fontId="10" fillId="0" borderId="2" xfId="48" applyNumberFormat="true" applyFont="true" applyFill="true" applyBorder="true" applyAlignment="true">
      <alignment horizontal="center" vertical="center" wrapText="true"/>
    </xf>
    <xf numFmtId="178" fontId="4" fillId="0" borderId="0" xfId="0" applyNumberFormat="true" applyFont="true" applyFill="true" applyAlignment="true">
      <alignment horizontal="center" vertical="center" wrapText="true"/>
    </xf>
    <xf numFmtId="181" fontId="10" fillId="0" borderId="2" xfId="48" applyNumberFormat="true" applyFont="true" applyFill="true" applyBorder="true" applyAlignment="true">
      <alignment horizontal="center" vertical="center" wrapText="true"/>
    </xf>
    <xf numFmtId="177" fontId="6" fillId="0" borderId="0" xfId="0" applyNumberFormat="true" applyFont="true" applyFill="true" applyAlignment="true">
      <alignment horizontal="center" vertical="center" wrapText="true"/>
    </xf>
    <xf numFmtId="180" fontId="6" fillId="0" borderId="0" xfId="0" applyNumberFormat="true" applyFont="true" applyFill="true" applyAlignment="true">
      <alignment horizontal="center" vertical="center" wrapText="true"/>
    </xf>
    <xf numFmtId="10" fontId="6" fillId="0" borderId="0" xfId="0" applyNumberFormat="true" applyFont="true" applyFill="true" applyAlignment="true">
      <alignment horizontal="center" vertical="center" wrapText="true"/>
    </xf>
    <xf numFmtId="181" fontId="6" fillId="0" borderId="0" xfId="0" applyNumberFormat="true" applyFont="true" applyFill="true" applyAlignment="true">
      <alignment horizontal="center" vertical="center" wrapText="true"/>
    </xf>
    <xf numFmtId="178" fontId="6" fillId="0" borderId="0" xfId="0" applyNumberFormat="true" applyFont="true" applyFill="true" applyAlignment="true">
      <alignment horizontal="center" vertical="center" wrapText="true"/>
    </xf>
    <xf numFmtId="0" fontId="0" fillId="0" borderId="0" xfId="0" applyFont="true">
      <alignment vertical="center"/>
    </xf>
    <xf numFmtId="0" fontId="15" fillId="0" borderId="0" xfId="0" applyFont="true" applyFill="true" applyBorder="true" applyAlignment="true">
      <alignment horizontal="left" vertical="center" wrapText="true"/>
    </xf>
    <xf numFmtId="0" fontId="16" fillId="0" borderId="2" xfId="48" applyNumberFormat="true" applyFont="true" applyFill="true" applyBorder="true" applyAlignment="true">
      <alignment horizontal="center" vertical="center" wrapText="true"/>
    </xf>
    <xf numFmtId="177" fontId="15" fillId="0" borderId="0" xfId="0" applyNumberFormat="true" applyFont="true" applyFill="true" applyBorder="true" applyAlignment="true">
      <alignment horizontal="left" vertical="center" wrapText="true"/>
    </xf>
    <xf numFmtId="0" fontId="0" fillId="0" borderId="0" xfId="0" applyAlignment="true">
      <alignment horizontal="center" vertical="center"/>
    </xf>
    <xf numFmtId="0" fontId="0" fillId="0" borderId="0" xfId="0" applyBorder="true">
      <alignment vertical="center"/>
    </xf>
    <xf numFmtId="0" fontId="17" fillId="4" borderId="0" xfId="0" applyFont="true" applyFill="true" applyBorder="true" applyAlignment="true">
      <alignment horizontal="center" vertical="center"/>
    </xf>
    <xf numFmtId="0" fontId="18" fillId="5" borderId="0" xfId="0" applyFont="true" applyFill="true" applyBorder="true" applyAlignment="true">
      <alignment horizontal="center" vertical="center"/>
    </xf>
    <xf numFmtId="0" fontId="19" fillId="5" borderId="0" xfId="0" applyFont="true" applyFill="true" applyBorder="true" applyAlignment="true">
      <alignment horizontal="center" vertical="center"/>
    </xf>
    <xf numFmtId="49" fontId="18" fillId="6" borderId="0" xfId="0" applyNumberFormat="true" applyFont="true" applyFill="true" applyBorder="true" applyAlignment="true">
      <alignment horizontal="left" vertical="center"/>
    </xf>
    <xf numFmtId="49" fontId="19" fillId="6" borderId="0" xfId="0" applyNumberFormat="true" applyFont="true" applyFill="true" applyBorder="true" applyAlignment="true">
      <alignment horizontal="left" vertical="center"/>
    </xf>
    <xf numFmtId="49" fontId="20" fillId="6" borderId="0" xfId="0" applyNumberFormat="true" applyFont="true" applyFill="true" applyBorder="true" applyAlignment="true">
      <alignment horizontal="left" vertical="center"/>
    </xf>
    <xf numFmtId="49" fontId="21" fillId="6" borderId="0" xfId="0" applyNumberFormat="true" applyFont="true" applyFill="true" applyBorder="true" applyAlignment="true">
      <alignment horizontal="left" vertical="center"/>
    </xf>
    <xf numFmtId="0" fontId="18" fillId="6" borderId="0" xfId="0" applyNumberFormat="true" applyFont="true" applyFill="true" applyBorder="true" applyAlignment="true">
      <alignment horizontal="left" vertical="center"/>
    </xf>
    <xf numFmtId="4" fontId="18" fillId="5" borderId="0" xfId="0" applyNumberFormat="true" applyFont="true" applyFill="true" applyBorder="true" applyAlignment="true">
      <alignment horizontal="right" vertical="center"/>
    </xf>
    <xf numFmtId="1" fontId="22" fillId="2" borderId="0" xfId="0" applyNumberFormat="true" applyFont="true" applyFill="true" applyBorder="true" applyAlignment="true">
      <alignment horizontal="right" vertical="center"/>
    </xf>
    <xf numFmtId="2" fontId="22" fillId="2" borderId="0" xfId="0" applyNumberFormat="true" applyFont="true" applyFill="true" applyBorder="true" applyAlignment="true">
      <alignment horizontal="right" vertical="center"/>
    </xf>
    <xf numFmtId="177" fontId="0" fillId="0" borderId="0" xfId="0" applyNumberFormat="true" applyAlignment="true">
      <alignment horizontal="center" vertical="center"/>
    </xf>
    <xf numFmtId="0" fontId="0" fillId="3" borderId="0" xfId="0" applyFill="true">
      <alignment vertical="center"/>
    </xf>
    <xf numFmtId="1" fontId="23" fillId="2" borderId="0" xfId="0" applyNumberFormat="true" applyFont="true" applyFill="true" applyBorder="true" applyAlignment="true">
      <alignment horizontal="right" vertical="center"/>
    </xf>
    <xf numFmtId="2" fontId="23" fillId="2" borderId="0" xfId="0" applyNumberFormat="true" applyFont="true" applyFill="true" applyBorder="true" applyAlignment="true">
      <alignment horizontal="right" vertical="center"/>
    </xf>
    <xf numFmtId="177" fontId="0" fillId="0" borderId="0" xfId="0" applyNumberFormat="true" applyFill="true">
      <alignment vertical="center"/>
    </xf>
    <xf numFmtId="177" fontId="0" fillId="0" borderId="0" xfId="0" applyNumberFormat="true">
      <alignment vertical="center"/>
    </xf>
    <xf numFmtId="179" fontId="24" fillId="0" borderId="0" xfId="1" applyNumberFormat="true" applyFont="true" applyFill="true" applyBorder="true" applyAlignment="true">
      <alignment horizontal="center" vertical="center" shrinkToFit="true"/>
    </xf>
    <xf numFmtId="179" fontId="24" fillId="0" borderId="0" xfId="1" applyNumberFormat="true" applyFont="true" applyFill="true" applyBorder="true" applyAlignment="true">
      <alignment horizontal="center" vertical="center"/>
    </xf>
    <xf numFmtId="179" fontId="25" fillId="0" borderId="0" xfId="1" applyNumberFormat="true" applyFont="true" applyFill="true" applyBorder="true" applyAlignment="true">
      <alignment horizontal="center" vertical="center"/>
    </xf>
    <xf numFmtId="179" fontId="25" fillId="0" borderId="0" xfId="0" applyNumberFormat="true" applyFont="true" applyFill="true" applyBorder="true" applyAlignment="true">
      <alignment horizontal="center" vertical="center"/>
    </xf>
    <xf numFmtId="179" fontId="25" fillId="0" borderId="0" xfId="0" applyNumberFormat="true" applyFont="true" applyFill="true" applyBorder="true" applyAlignment="true">
      <alignment horizontal="center" vertical="center" shrinkToFit="true"/>
    </xf>
    <xf numFmtId="179" fontId="26" fillId="0" borderId="0" xfId="1" applyNumberFormat="true" applyFont="true" applyFill="true" applyBorder="true" applyAlignment="true">
      <alignment horizontal="center" vertical="center" shrinkToFit="true"/>
    </xf>
    <xf numFmtId="0" fontId="26" fillId="0" borderId="0" xfId="1" applyNumberFormat="true" applyFont="true" applyFill="true" applyBorder="true" applyAlignment="true">
      <alignment horizontal="center" vertical="center" shrinkToFit="true"/>
    </xf>
    <xf numFmtId="0" fontId="27" fillId="0" borderId="0" xfId="0" applyFont="true" applyFill="true" applyBorder="true" applyAlignment="true">
      <alignment vertical="center"/>
    </xf>
    <xf numFmtId="0" fontId="27" fillId="0" borderId="0" xfId="0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vertical="center"/>
    </xf>
    <xf numFmtId="0" fontId="18" fillId="0" borderId="2" xfId="0" applyFont="true" applyFill="true" applyBorder="true" applyAlignment="true">
      <alignment vertical="center"/>
    </xf>
    <xf numFmtId="0" fontId="18" fillId="0" borderId="2" xfId="0" applyFont="true" applyFill="true" applyBorder="true" applyAlignment="true">
      <alignment horizontal="center" vertical="center"/>
    </xf>
    <xf numFmtId="178" fontId="26" fillId="0" borderId="0" xfId="1" applyNumberFormat="true" applyFont="true" applyFill="true" applyBorder="true" applyAlignment="true">
      <alignment horizontal="center" vertical="center" shrinkToFit="true"/>
    </xf>
    <xf numFmtId="0" fontId="28" fillId="0" borderId="0" xfId="0" applyFont="true" applyFill="true" applyBorder="true" applyAlignment="true">
      <alignment horizontal="center" vertical="center"/>
    </xf>
    <xf numFmtId="0" fontId="20" fillId="0" borderId="2" xfId="0" applyFont="true" applyFill="true" applyBorder="true" applyAlignment="true">
      <alignment horizontal="center" vertical="center" wrapText="true"/>
    </xf>
    <xf numFmtId="0" fontId="27" fillId="0" borderId="0" xfId="0" applyFont="true" applyFill="true" applyAlignment="true"/>
    <xf numFmtId="0" fontId="29" fillId="0" borderId="0" xfId="0" applyFont="true" applyFill="true" applyAlignment="true"/>
    <xf numFmtId="0" fontId="27" fillId="0" borderId="0" xfId="0" applyFont="true" applyFill="true" applyAlignment="true">
      <alignment horizontal="left"/>
    </xf>
    <xf numFmtId="177" fontId="27" fillId="0" borderId="0" xfId="0" applyNumberFormat="true" applyFont="true" applyFill="true" applyAlignment="true"/>
    <xf numFmtId="181" fontId="27" fillId="0" borderId="0" xfId="0" applyNumberFormat="true" applyFont="true" applyFill="true" applyAlignment="true"/>
    <xf numFmtId="181" fontId="20" fillId="0" borderId="0" xfId="0" applyNumberFormat="true" applyFont="true" applyFill="true" applyAlignment="true">
      <alignment horizontal="center"/>
    </xf>
    <xf numFmtId="179" fontId="30" fillId="0" borderId="0" xfId="0" applyNumberFormat="true" applyFont="true" applyFill="true" applyAlignment="true">
      <alignment horizontal="left"/>
    </xf>
    <xf numFmtId="179" fontId="30" fillId="0" borderId="0" xfId="0" applyNumberFormat="true" applyFont="true" applyFill="true" applyAlignment="true"/>
    <xf numFmtId="179" fontId="31" fillId="0" borderId="0" xfId="0" applyNumberFormat="true" applyFont="true" applyFill="true" applyAlignment="true"/>
    <xf numFmtId="179" fontId="26" fillId="0" borderId="0" xfId="1" applyNumberFormat="true" applyFont="true" applyFill="true" applyAlignment="true">
      <alignment horizontal="center" vertical="center" shrinkToFit="true"/>
    </xf>
    <xf numFmtId="179" fontId="32" fillId="0" borderId="0" xfId="0" applyNumberFormat="true" applyFont="true" applyFill="true" applyAlignment="true">
      <alignment horizontal="left"/>
    </xf>
    <xf numFmtId="179" fontId="32" fillId="0" borderId="0" xfId="0" applyNumberFormat="true" applyFont="true" applyFill="true" applyAlignment="true"/>
    <xf numFmtId="179" fontId="24" fillId="0" borderId="7" xfId="1" applyNumberFormat="true" applyFont="true" applyFill="true" applyBorder="true" applyAlignment="true">
      <alignment horizontal="left" vertical="center" wrapText="true" shrinkToFit="true"/>
    </xf>
    <xf numFmtId="178" fontId="20" fillId="0" borderId="5" xfId="1" applyNumberFormat="true" applyFont="true" applyFill="true" applyBorder="true" applyAlignment="true">
      <alignment horizontal="center" vertical="center" shrinkToFit="true"/>
    </xf>
    <xf numFmtId="178" fontId="20" fillId="0" borderId="4" xfId="1" applyNumberFormat="true" applyFont="true" applyFill="true" applyBorder="true" applyAlignment="true">
      <alignment horizontal="center" vertical="center" shrinkToFit="true"/>
    </xf>
    <xf numFmtId="178" fontId="20" fillId="0" borderId="2" xfId="1" applyNumberFormat="true" applyFont="true" applyFill="true" applyBorder="true" applyAlignment="true">
      <alignment horizontal="center" vertical="center" shrinkToFit="true"/>
    </xf>
    <xf numFmtId="179" fontId="33" fillId="0" borderId="2" xfId="1" applyNumberFormat="true" applyFont="true" applyFill="true" applyBorder="true" applyAlignment="true">
      <alignment horizontal="left" vertical="center" shrinkToFit="true"/>
    </xf>
    <xf numFmtId="176" fontId="33" fillId="0" borderId="2" xfId="1" applyNumberFormat="true" applyFont="true" applyFill="true" applyBorder="true" applyAlignment="true">
      <alignment horizontal="center" vertical="center" shrinkToFit="true"/>
    </xf>
    <xf numFmtId="179" fontId="33" fillId="0" borderId="2" xfId="1" applyNumberFormat="true" applyFont="true" applyFill="true" applyBorder="true" applyAlignment="true">
      <alignment horizontal="center" vertical="center" shrinkToFit="true"/>
    </xf>
    <xf numFmtId="179" fontId="33" fillId="0" borderId="2" xfId="1" applyNumberFormat="true" applyFont="true" applyFill="true" applyBorder="true" applyAlignment="true">
      <alignment horizontal="left" vertical="center" wrapText="true"/>
    </xf>
    <xf numFmtId="176" fontId="33" fillId="0" borderId="2" xfId="1" applyNumberFormat="true" applyFont="true" applyFill="true" applyBorder="true" applyAlignment="true">
      <alignment horizontal="center" vertical="center" wrapText="true"/>
    </xf>
    <xf numFmtId="179" fontId="33" fillId="0" borderId="2" xfId="1" applyNumberFormat="true" applyFont="true" applyFill="true" applyBorder="true" applyAlignment="true">
      <alignment horizontal="center" vertical="center" wrapText="true"/>
    </xf>
    <xf numFmtId="179" fontId="34" fillId="0" borderId="2" xfId="1" applyNumberFormat="true" applyFont="true" applyFill="true" applyBorder="true" applyAlignment="true">
      <alignment horizontal="left" vertical="center" wrapText="true"/>
    </xf>
    <xf numFmtId="176" fontId="34" fillId="0" borderId="2" xfId="1" applyNumberFormat="true" applyFont="true" applyFill="true" applyBorder="true" applyAlignment="true">
      <alignment horizontal="center" vertical="center" wrapText="true"/>
    </xf>
    <xf numFmtId="179" fontId="34" fillId="0" borderId="2" xfId="1" applyNumberFormat="true" applyFont="true" applyFill="true" applyBorder="true" applyAlignment="true">
      <alignment horizontal="center" vertical="center" wrapText="true"/>
    </xf>
    <xf numFmtId="179" fontId="34" fillId="0" borderId="2" xfId="1" applyNumberFormat="true" applyFont="true" applyFill="true" applyBorder="true" applyAlignment="true">
      <alignment horizontal="center" vertical="center" shrinkToFit="true"/>
    </xf>
    <xf numFmtId="179" fontId="34" fillId="0" borderId="2" xfId="0" applyNumberFormat="true" applyFont="true" applyFill="true" applyBorder="true" applyAlignment="true">
      <alignment horizontal="left"/>
    </xf>
    <xf numFmtId="179" fontId="34" fillId="0" borderId="2" xfId="0" applyNumberFormat="true" applyFont="true" applyFill="true" applyBorder="true" applyAlignment="true">
      <alignment horizontal="left" vertical="center" shrinkToFit="true"/>
    </xf>
    <xf numFmtId="177" fontId="31" fillId="0" borderId="0" xfId="0" applyNumberFormat="true" applyFont="true" applyFill="true" applyAlignment="true"/>
    <xf numFmtId="179" fontId="27" fillId="0" borderId="0" xfId="0" applyNumberFormat="true" applyFont="true" applyFill="true" applyAlignment="true"/>
    <xf numFmtId="177" fontId="20" fillId="0" borderId="3" xfId="1" applyNumberFormat="true" applyFont="true" applyFill="true" applyBorder="true" applyAlignment="true">
      <alignment horizontal="center" vertical="center" shrinkToFit="true"/>
    </xf>
    <xf numFmtId="178" fontId="20" fillId="0" borderId="3" xfId="1" applyNumberFormat="true" applyFont="true" applyFill="true" applyBorder="true" applyAlignment="true">
      <alignment horizontal="center" vertical="center" shrinkToFit="true"/>
    </xf>
    <xf numFmtId="177" fontId="20" fillId="0" borderId="4" xfId="1" applyNumberFormat="true" applyFont="true" applyFill="true" applyBorder="true" applyAlignment="true">
      <alignment horizontal="center" vertical="center" shrinkToFit="true"/>
    </xf>
    <xf numFmtId="178" fontId="20" fillId="0" borderId="2" xfId="1" applyNumberFormat="true" applyFont="true" applyFill="true" applyBorder="true" applyAlignment="true">
      <alignment horizontal="center" vertical="center" wrapText="true" shrinkToFit="true"/>
    </xf>
    <xf numFmtId="177" fontId="34" fillId="0" borderId="2" xfId="1" applyNumberFormat="true" applyFont="true" applyFill="true" applyBorder="true" applyAlignment="true">
      <alignment horizontal="center" vertical="center" wrapText="true"/>
    </xf>
    <xf numFmtId="181" fontId="35" fillId="0" borderId="0" xfId="0" applyNumberFormat="true" applyFont="true" applyFill="true" applyAlignment="true"/>
    <xf numFmtId="181" fontId="36" fillId="0" borderId="0" xfId="0" applyNumberFormat="true" applyFont="true" applyFill="true" applyAlignment="true"/>
    <xf numFmtId="179" fontId="37" fillId="0" borderId="0" xfId="1" applyNumberFormat="true" applyFont="true" applyFill="true" applyAlignment="true">
      <alignment horizontal="center" vertical="center" shrinkToFit="true"/>
    </xf>
    <xf numFmtId="181" fontId="18" fillId="0" borderId="4" xfId="1" applyNumberFormat="true" applyFont="true" applyFill="true" applyBorder="true" applyAlignment="true">
      <alignment horizontal="center" vertical="center" shrinkToFit="true"/>
    </xf>
    <xf numFmtId="181" fontId="20" fillId="0" borderId="7" xfId="1" applyNumberFormat="true" applyFont="true" applyFill="true" applyBorder="true" applyAlignment="true">
      <alignment horizontal="center" vertical="center" wrapText="true" shrinkToFit="true"/>
    </xf>
    <xf numFmtId="181" fontId="20" fillId="0" borderId="8" xfId="1" applyNumberFormat="true" applyFont="true" applyFill="true" applyBorder="true" applyAlignment="true">
      <alignment horizontal="center" vertical="center" wrapText="true" shrinkToFit="true"/>
    </xf>
    <xf numFmtId="181" fontId="34" fillId="0" borderId="2" xfId="1" applyNumberFormat="true" applyFont="true" applyFill="true" applyBorder="true" applyAlignment="true">
      <alignment horizontal="center" vertical="center" wrapText="true"/>
    </xf>
    <xf numFmtId="181" fontId="33" fillId="0" borderId="2" xfId="0" applyNumberFormat="true" applyFont="true" applyFill="true" applyBorder="true" applyAlignment="true">
      <alignment horizontal="center" vertical="center" wrapText="true"/>
    </xf>
    <xf numFmtId="181" fontId="38" fillId="0" borderId="2" xfId="0" applyNumberFormat="true" applyFont="true" applyFill="true" applyBorder="true" applyAlignment="true">
      <alignment horizontal="center" vertical="center" wrapText="true"/>
    </xf>
    <xf numFmtId="181" fontId="34" fillId="0" borderId="2" xfId="1" applyNumberFormat="true" applyFont="true" applyFill="true" applyBorder="true" applyAlignment="true">
      <alignment horizontal="center" vertical="center" shrinkToFit="true"/>
    </xf>
    <xf numFmtId="0" fontId="19" fillId="0" borderId="0" xfId="0" applyFont="true">
      <alignment vertical="center"/>
    </xf>
    <xf numFmtId="0" fontId="21" fillId="0" borderId="0" xfId="0" applyFont="true" applyAlignment="true">
      <alignment horizontal="center" vertical="center"/>
    </xf>
    <xf numFmtId="0" fontId="21" fillId="0" borderId="0" xfId="0" applyFont="true">
      <alignment vertical="center"/>
    </xf>
    <xf numFmtId="0" fontId="39" fillId="0" borderId="0" xfId="0" applyFont="true" applyAlignment="true">
      <alignment horizontal="center" vertical="center"/>
    </xf>
    <xf numFmtId="181" fontId="39" fillId="0" borderId="0" xfId="0" applyNumberFormat="true" applyFont="true" applyAlignment="true">
      <alignment horizontal="center" vertical="center"/>
    </xf>
    <xf numFmtId="181" fontId="40" fillId="0" borderId="0" xfId="0" applyNumberFormat="true" applyFont="true" applyAlignment="true">
      <alignment horizontal="center" vertical="center"/>
    </xf>
    <xf numFmtId="0" fontId="41" fillId="0" borderId="0" xfId="0" applyFont="true">
      <alignment vertical="center"/>
    </xf>
    <xf numFmtId="178" fontId="42" fillId="0" borderId="0" xfId="0" applyNumberFormat="true" applyFont="true" applyFill="true" applyBorder="true" applyAlignment="true">
      <alignment horizontal="left" vertical="center" wrapText="true"/>
    </xf>
    <xf numFmtId="178" fontId="19" fillId="0" borderId="0" xfId="0" applyNumberFormat="true" applyFont="true" applyFill="true" applyBorder="true" applyAlignment="true">
      <alignment horizontal="center" vertical="center" wrapText="true" shrinkToFit="true"/>
    </xf>
    <xf numFmtId="181" fontId="19" fillId="0" borderId="0" xfId="0" applyNumberFormat="true" applyFont="true" applyFill="true" applyBorder="true" applyAlignment="true">
      <alignment horizontal="center" vertical="center" wrapText="true"/>
    </xf>
    <xf numFmtId="178" fontId="43" fillId="0" borderId="0" xfId="0" applyNumberFormat="true" applyFont="true" applyFill="true" applyAlignment="true">
      <alignment horizontal="center" vertical="center" wrapText="true" shrinkToFit="true"/>
    </xf>
    <xf numFmtId="178" fontId="27" fillId="0" borderId="0" xfId="0" applyNumberFormat="true" applyFont="true" applyFill="true" applyAlignment="true">
      <alignment horizontal="right" vertical="center" wrapText="true" shrinkToFit="true"/>
    </xf>
    <xf numFmtId="178" fontId="44" fillId="0" borderId="0" xfId="0" applyNumberFormat="true" applyFont="true" applyFill="true" applyAlignment="true">
      <alignment horizontal="right" vertical="center" wrapText="true" shrinkToFit="true"/>
    </xf>
    <xf numFmtId="181" fontId="44" fillId="0" borderId="0" xfId="0" applyNumberFormat="true" applyFont="true" applyFill="true" applyAlignment="true">
      <alignment horizontal="right" vertical="center" wrapText="true" shrinkToFit="true"/>
    </xf>
    <xf numFmtId="178" fontId="29" fillId="0" borderId="2" xfId="0" applyNumberFormat="true" applyFont="true" applyFill="true" applyBorder="true" applyAlignment="true">
      <alignment horizontal="center" vertical="center" wrapText="true" shrinkToFit="true"/>
    </xf>
    <xf numFmtId="181" fontId="29" fillId="0" borderId="2" xfId="0" applyNumberFormat="true" applyFont="true" applyFill="true" applyBorder="true" applyAlignment="true">
      <alignment horizontal="center" vertical="center" wrapText="true" shrinkToFit="true"/>
    </xf>
    <xf numFmtId="178" fontId="29" fillId="0" borderId="5" xfId="0" applyNumberFormat="true" applyFont="true" applyFill="true" applyBorder="true" applyAlignment="true">
      <alignment horizontal="center" vertical="center" wrapText="true" shrinkToFit="true"/>
    </xf>
    <xf numFmtId="179" fontId="29" fillId="0" borderId="2" xfId="1" applyNumberFormat="true" applyFont="true" applyFill="true" applyBorder="true" applyAlignment="true">
      <alignment horizontal="center" vertical="center" shrinkToFit="true"/>
    </xf>
    <xf numFmtId="178" fontId="27" fillId="0" borderId="5" xfId="0" applyNumberFormat="true" applyFont="true" applyFill="true" applyBorder="true" applyAlignment="true">
      <alignment horizontal="center" vertical="center" wrapText="true" shrinkToFit="true"/>
    </xf>
    <xf numFmtId="179" fontId="27" fillId="0" borderId="2" xfId="1" applyNumberFormat="true" applyFont="true" applyFill="true" applyBorder="true" applyAlignment="true">
      <alignment horizontal="center" vertical="center" shrinkToFit="true"/>
    </xf>
    <xf numFmtId="179" fontId="27" fillId="0" borderId="2" xfId="1" applyNumberFormat="true" applyFont="true" applyFill="true" applyBorder="true" applyAlignment="true">
      <alignment horizontal="center" vertical="center" wrapText="true"/>
    </xf>
    <xf numFmtId="181" fontId="29" fillId="0" borderId="2" xfId="1" applyNumberFormat="true" applyFont="true" applyFill="true" applyBorder="true" applyAlignment="true">
      <alignment horizontal="center" vertical="center" wrapText="true" shrinkToFit="true"/>
    </xf>
    <xf numFmtId="181" fontId="27" fillId="0" borderId="2" xfId="0" applyNumberFormat="true" applyFont="true" applyFill="true" applyBorder="true" applyAlignment="true">
      <alignment horizontal="center" vertical="center" shrinkToFit="true"/>
    </xf>
    <xf numFmtId="181" fontId="27" fillId="0" borderId="2" xfId="1" applyNumberFormat="true" applyFont="true" applyFill="true" applyBorder="true" applyAlignment="true">
      <alignment horizontal="center" vertical="center" wrapText="true" shrinkToFit="true"/>
    </xf>
    <xf numFmtId="181" fontId="27" fillId="0" borderId="4" xfId="1" applyNumberFormat="true" applyFont="true" applyFill="true" applyBorder="true" applyAlignment="true">
      <alignment horizontal="center" vertical="center" wrapText="true" shrinkToFit="true"/>
    </xf>
    <xf numFmtId="181" fontId="19" fillId="0" borderId="0" xfId="0" applyNumberFormat="true" applyFont="true" applyFill="true" applyAlignment="true">
      <alignment horizontal="center" vertical="center" wrapText="true"/>
    </xf>
    <xf numFmtId="178" fontId="45" fillId="0" borderId="0" xfId="0" applyNumberFormat="true" applyFont="true" applyFill="true" applyAlignment="true">
      <alignment horizontal="center" vertical="center" wrapText="true" shrinkToFit="true"/>
    </xf>
    <xf numFmtId="181" fontId="46" fillId="0" borderId="0" xfId="0" applyNumberFormat="true" applyFont="true" applyFill="true" applyAlignment="true">
      <alignment horizontal="right" vertical="center" wrapText="true" shrinkToFit="true"/>
    </xf>
    <xf numFmtId="181" fontId="29" fillId="0" borderId="2" xfId="0" applyNumberFormat="true" applyFont="true" applyBorder="true" applyAlignment="true">
      <alignment horizontal="center" vertical="center" wrapText="true"/>
    </xf>
    <xf numFmtId="178" fontId="27" fillId="0" borderId="4" xfId="0" applyNumberFormat="true" applyFont="true" applyFill="true" applyBorder="true" applyAlignment="true">
      <alignment horizontal="center" vertical="center" wrapText="true"/>
    </xf>
    <xf numFmtId="178" fontId="29" fillId="0" borderId="4" xfId="0" applyNumberFormat="true" applyFont="true" applyFill="true" applyBorder="true" applyAlignment="true">
      <alignment horizontal="center" vertical="center" wrapText="true"/>
    </xf>
    <xf numFmtId="178" fontId="27" fillId="0" borderId="2" xfId="0" applyNumberFormat="true" applyFont="true" applyFill="true" applyBorder="true" applyAlignment="true">
      <alignment horizontal="center" vertical="center" wrapText="true"/>
    </xf>
    <xf numFmtId="181" fontId="29" fillId="0" borderId="4" xfId="1" applyNumberFormat="true" applyFont="true" applyFill="true" applyBorder="true" applyAlignment="true">
      <alignment horizontal="center" vertical="center" wrapText="true" shrinkToFit="true"/>
    </xf>
    <xf numFmtId="179" fontId="27" fillId="0" borderId="4" xfId="1" applyNumberFormat="true" applyFont="true" applyFill="true" applyBorder="true" applyAlignment="true">
      <alignment horizontal="center" vertical="center" wrapText="true"/>
    </xf>
    <xf numFmtId="181" fontId="27" fillId="0" borderId="2" xfId="0" applyNumberFormat="true" applyFont="true" applyFill="true" applyBorder="true" applyAlignment="true">
      <alignment horizontal="center" vertical="center"/>
    </xf>
  </cellXfs>
  <cellStyles count="52">
    <cellStyle name="常规" xfId="0" builtinId="0"/>
    <cellStyle name="常规_Sheet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1"/>
  <sheetViews>
    <sheetView showZeros="0" tabSelected="1" view="pageBreakPreview" zoomScaleNormal="115" zoomScaleSheetLayoutView="100" workbookViewId="0">
      <selection activeCell="R9" sqref="R9"/>
    </sheetView>
  </sheetViews>
  <sheetFormatPr defaultColWidth="9" defaultRowHeight="13.5"/>
  <cols>
    <col min="1" max="1" width="12.25" style="158" customWidth="true"/>
    <col min="2" max="2" width="10.325" style="158" customWidth="true"/>
    <col min="3" max="3" width="11.75" style="158" customWidth="true"/>
    <col min="4" max="4" width="10.8666666666667" style="159" customWidth="true"/>
    <col min="5" max="5" width="14.875" style="159" customWidth="true"/>
    <col min="6" max="6" width="11.5" style="159" customWidth="true"/>
    <col min="7" max="7" width="11.4083333333333" style="159" customWidth="true"/>
    <col min="8" max="8" width="10.325" style="160" customWidth="true"/>
    <col min="9" max="9" width="11.125" style="159" customWidth="true"/>
    <col min="10" max="10" width="10.5333333333333" style="159" customWidth="true"/>
    <col min="11" max="11" width="6.75" style="159" customWidth="true"/>
    <col min="12" max="16384" width="9" style="161"/>
  </cols>
  <sheetData>
    <row r="1" ht="19.5" spans="1:5">
      <c r="A1" s="162" t="s">
        <v>0</v>
      </c>
      <c r="C1" s="163"/>
      <c r="D1" s="164"/>
      <c r="E1" s="180"/>
    </row>
    <row r="2" ht="27" customHeight="true" spans="1:11">
      <c r="A2" s="165" t="s">
        <v>1</v>
      </c>
      <c r="B2" s="165"/>
      <c r="C2" s="165"/>
      <c r="D2" s="165"/>
      <c r="E2" s="165"/>
      <c r="F2" s="165"/>
      <c r="G2" s="165"/>
      <c r="H2" s="181"/>
      <c r="I2" s="165"/>
      <c r="J2" s="165"/>
      <c r="K2" s="165"/>
    </row>
    <row r="3" ht="20" customHeight="true" spans="1:11">
      <c r="A3" s="166" t="s">
        <v>2</v>
      </c>
      <c r="B3" s="167"/>
      <c r="C3" s="167"/>
      <c r="D3" s="168"/>
      <c r="E3" s="168"/>
      <c r="F3" s="168"/>
      <c r="G3" s="168"/>
      <c r="H3" s="182"/>
      <c r="I3" s="168"/>
      <c r="J3" s="168"/>
      <c r="K3" s="168"/>
    </row>
    <row r="4" customFormat="true" ht="33" customHeight="true" spans="1:11">
      <c r="A4" s="169" t="s">
        <v>3</v>
      </c>
      <c r="B4" s="169" t="s">
        <v>4</v>
      </c>
      <c r="C4" s="169"/>
      <c r="D4" s="169"/>
      <c r="E4" s="169"/>
      <c r="F4" s="169"/>
      <c r="G4" s="169"/>
      <c r="H4" s="169"/>
      <c r="I4" s="170" t="s">
        <v>5</v>
      </c>
      <c r="J4" s="170"/>
      <c r="K4" s="170"/>
    </row>
    <row r="5" s="155" customFormat="true" ht="55" customHeight="true" spans="1:11">
      <c r="A5" s="169"/>
      <c r="B5" s="169" t="s">
        <v>6</v>
      </c>
      <c r="C5" s="169" t="s">
        <v>7</v>
      </c>
      <c r="D5" s="170" t="s">
        <v>8</v>
      </c>
      <c r="E5" s="183" t="s">
        <v>9</v>
      </c>
      <c r="F5" s="183" t="s">
        <v>10</v>
      </c>
      <c r="G5" s="183" t="s">
        <v>11</v>
      </c>
      <c r="H5" s="183" t="s">
        <v>12</v>
      </c>
      <c r="I5" s="183" t="s">
        <v>13</v>
      </c>
      <c r="J5" s="183" t="s">
        <v>11</v>
      </c>
      <c r="K5" s="183" t="s">
        <v>12</v>
      </c>
    </row>
    <row r="6" s="156" customFormat="true" ht="21.5" customHeight="true" spans="1:11">
      <c r="A6" s="171" t="s">
        <v>14</v>
      </c>
      <c r="B6" s="172">
        <v>25960</v>
      </c>
      <c r="C6" s="172">
        <v>10623</v>
      </c>
      <c r="D6" s="172">
        <v>984</v>
      </c>
      <c r="E6" s="172">
        <v>20000</v>
      </c>
      <c r="F6" s="172">
        <v>57567</v>
      </c>
      <c r="G6" s="172">
        <v>54021</v>
      </c>
      <c r="H6" s="172">
        <v>3546</v>
      </c>
      <c r="I6" s="172">
        <v>8700</v>
      </c>
      <c r="J6" s="172">
        <v>8700</v>
      </c>
      <c r="K6" s="172">
        <v>0</v>
      </c>
    </row>
    <row r="7" s="156" customFormat="true" ht="21.5" customHeight="true" spans="1:11">
      <c r="A7" s="171" t="s">
        <v>15</v>
      </c>
      <c r="B7" s="172">
        <v>17320</v>
      </c>
      <c r="C7" s="172">
        <v>8518.05</v>
      </c>
      <c r="D7" s="172">
        <v>687.97</v>
      </c>
      <c r="E7" s="172">
        <v>20000</v>
      </c>
      <c r="F7" s="172">
        <v>46526.02</v>
      </c>
      <c r="G7" s="172">
        <v>44133.35</v>
      </c>
      <c r="H7" s="172">
        <v>2392.67</v>
      </c>
      <c r="I7" s="172">
        <v>2925.31</v>
      </c>
      <c r="J7" s="172">
        <v>2925.31</v>
      </c>
      <c r="K7" s="172">
        <v>0</v>
      </c>
    </row>
    <row r="8" s="155" customFormat="true" ht="21.5" customHeight="true" spans="1:11">
      <c r="A8" s="173" t="s">
        <v>16</v>
      </c>
      <c r="B8" s="174">
        <v>1840</v>
      </c>
      <c r="C8" s="174">
        <v>2717.03</v>
      </c>
      <c r="D8" s="175">
        <v>149.81</v>
      </c>
      <c r="E8" s="175">
        <v>0</v>
      </c>
      <c r="F8" s="184">
        <v>4706.84</v>
      </c>
      <c r="G8" s="184">
        <v>4381.73</v>
      </c>
      <c r="H8" s="185">
        <v>325.11</v>
      </c>
      <c r="I8" s="175">
        <v>569.57</v>
      </c>
      <c r="J8" s="184">
        <v>569.57</v>
      </c>
      <c r="K8" s="188">
        <v>0</v>
      </c>
    </row>
    <row r="9" s="155" customFormat="true" ht="21.5" customHeight="true" spans="1:11">
      <c r="A9" s="173" t="s">
        <v>17</v>
      </c>
      <c r="B9" s="174">
        <v>480</v>
      </c>
      <c r="C9" s="174">
        <v>285.12</v>
      </c>
      <c r="D9" s="175">
        <v>38.98</v>
      </c>
      <c r="E9" s="175">
        <v>0</v>
      </c>
      <c r="F9" s="184">
        <v>804.1</v>
      </c>
      <c r="G9" s="184">
        <v>718.04</v>
      </c>
      <c r="H9" s="185">
        <v>86.06</v>
      </c>
      <c r="I9" s="175">
        <v>94.83</v>
      </c>
      <c r="J9" s="184">
        <v>94.83</v>
      </c>
      <c r="K9" s="188">
        <v>0</v>
      </c>
    </row>
    <row r="10" s="155" customFormat="true" ht="21.5" customHeight="true" spans="1:11">
      <c r="A10" s="173" t="s">
        <v>18</v>
      </c>
      <c r="B10" s="174">
        <v>520</v>
      </c>
      <c r="C10" s="174">
        <v>457.06</v>
      </c>
      <c r="D10" s="175">
        <v>62.43</v>
      </c>
      <c r="E10" s="175">
        <v>0</v>
      </c>
      <c r="F10" s="184">
        <v>1039.49</v>
      </c>
      <c r="G10" s="184">
        <v>926.52</v>
      </c>
      <c r="H10" s="185">
        <v>112.97</v>
      </c>
      <c r="I10" s="175">
        <v>166.61</v>
      </c>
      <c r="J10" s="184">
        <v>166.61</v>
      </c>
      <c r="K10" s="188">
        <v>0</v>
      </c>
    </row>
    <row r="11" s="155" customFormat="true" ht="21.5" customHeight="true" spans="1:11">
      <c r="A11" s="173" t="s">
        <v>19</v>
      </c>
      <c r="B11" s="174">
        <v>560</v>
      </c>
      <c r="C11" s="174">
        <v>234.47</v>
      </c>
      <c r="D11" s="175">
        <v>41.63</v>
      </c>
      <c r="E11" s="175">
        <v>5000</v>
      </c>
      <c r="F11" s="184">
        <v>5836.1</v>
      </c>
      <c r="G11" s="184">
        <v>5739.23</v>
      </c>
      <c r="H11" s="185">
        <v>96.87</v>
      </c>
      <c r="I11" s="175">
        <v>103.53</v>
      </c>
      <c r="J11" s="184">
        <v>103.53</v>
      </c>
      <c r="K11" s="188">
        <v>0</v>
      </c>
    </row>
    <row r="12" s="155" customFormat="true" ht="21.5" customHeight="true" spans="1:11">
      <c r="A12" s="173" t="s">
        <v>20</v>
      </c>
      <c r="B12" s="174">
        <v>520</v>
      </c>
      <c r="C12" s="174">
        <v>128.72</v>
      </c>
      <c r="D12" s="175">
        <v>21.86</v>
      </c>
      <c r="E12" s="175">
        <v>0</v>
      </c>
      <c r="F12" s="184">
        <v>670.58</v>
      </c>
      <c r="G12" s="184">
        <v>597.14</v>
      </c>
      <c r="H12" s="185">
        <v>73.44</v>
      </c>
      <c r="I12" s="175">
        <v>21.07</v>
      </c>
      <c r="J12" s="184">
        <v>21.07</v>
      </c>
      <c r="K12" s="188">
        <v>0</v>
      </c>
    </row>
    <row r="13" s="155" customFormat="true" ht="21.5" customHeight="true" spans="1:11">
      <c r="A13" s="173" t="s">
        <v>21</v>
      </c>
      <c r="B13" s="174">
        <v>520</v>
      </c>
      <c r="C13" s="174">
        <v>372.97</v>
      </c>
      <c r="D13" s="175">
        <v>33.35</v>
      </c>
      <c r="E13" s="175">
        <v>0</v>
      </c>
      <c r="F13" s="184">
        <v>926.32</v>
      </c>
      <c r="G13" s="184">
        <v>842.17</v>
      </c>
      <c r="H13" s="185">
        <v>84.15</v>
      </c>
      <c r="I13" s="175">
        <v>65.36</v>
      </c>
      <c r="J13" s="184">
        <v>65.36</v>
      </c>
      <c r="K13" s="188">
        <v>0</v>
      </c>
    </row>
    <row r="14" s="155" customFormat="true" ht="21.5" customHeight="true" spans="1:11">
      <c r="A14" s="173" t="s">
        <v>22</v>
      </c>
      <c r="B14" s="174">
        <v>520</v>
      </c>
      <c r="C14" s="174">
        <v>199.29</v>
      </c>
      <c r="D14" s="175">
        <v>17.05</v>
      </c>
      <c r="E14" s="175">
        <v>0</v>
      </c>
      <c r="F14" s="184">
        <v>736.34</v>
      </c>
      <c r="G14" s="184">
        <v>667.91</v>
      </c>
      <c r="H14" s="185">
        <v>68.43</v>
      </c>
      <c r="I14" s="175">
        <v>71.19</v>
      </c>
      <c r="J14" s="184">
        <v>71.19</v>
      </c>
      <c r="K14" s="188">
        <v>0</v>
      </c>
    </row>
    <row r="15" s="155" customFormat="true" ht="21.5" customHeight="true" spans="1:11">
      <c r="A15" s="173" t="s">
        <v>23</v>
      </c>
      <c r="B15" s="174">
        <v>480</v>
      </c>
      <c r="C15" s="174">
        <v>254.14</v>
      </c>
      <c r="D15" s="175">
        <v>5.79</v>
      </c>
      <c r="E15" s="175">
        <v>0</v>
      </c>
      <c r="F15" s="184">
        <v>739.93</v>
      </c>
      <c r="G15" s="184">
        <v>686.96</v>
      </c>
      <c r="H15" s="185">
        <v>52.97</v>
      </c>
      <c r="I15" s="175">
        <v>104.36</v>
      </c>
      <c r="J15" s="184">
        <v>104.36</v>
      </c>
      <c r="K15" s="188">
        <v>0</v>
      </c>
    </row>
    <row r="16" s="155" customFormat="true" ht="21.5" customHeight="true" spans="1:11">
      <c r="A16" s="173" t="s">
        <v>24</v>
      </c>
      <c r="B16" s="174">
        <v>480</v>
      </c>
      <c r="C16" s="174">
        <v>268.43</v>
      </c>
      <c r="D16" s="175">
        <v>27.4</v>
      </c>
      <c r="E16" s="175">
        <v>0</v>
      </c>
      <c r="F16" s="184">
        <v>775.83</v>
      </c>
      <c r="G16" s="184">
        <v>701.29</v>
      </c>
      <c r="H16" s="185">
        <v>74.54</v>
      </c>
      <c r="I16" s="175">
        <v>100.64</v>
      </c>
      <c r="J16" s="184">
        <v>100.64</v>
      </c>
      <c r="K16" s="188">
        <v>0</v>
      </c>
    </row>
    <row r="17" s="155" customFormat="true" ht="21.5" customHeight="true" spans="1:11">
      <c r="A17" s="173" t="s">
        <v>25</v>
      </c>
      <c r="B17" s="174">
        <v>560</v>
      </c>
      <c r="C17" s="174">
        <v>279.22</v>
      </c>
      <c r="D17" s="175">
        <v>9.72</v>
      </c>
      <c r="E17" s="175">
        <v>0</v>
      </c>
      <c r="F17" s="184">
        <v>848.94</v>
      </c>
      <c r="G17" s="184">
        <v>784.11</v>
      </c>
      <c r="H17" s="185">
        <v>64.83</v>
      </c>
      <c r="I17" s="175">
        <v>97.74</v>
      </c>
      <c r="J17" s="184">
        <v>97.74</v>
      </c>
      <c r="K17" s="188">
        <v>0</v>
      </c>
    </row>
    <row r="18" s="155" customFormat="true" ht="21.5" customHeight="true" spans="1:11">
      <c r="A18" s="173" t="s">
        <v>26</v>
      </c>
      <c r="B18" s="174">
        <v>520</v>
      </c>
      <c r="C18" s="174">
        <v>471.22</v>
      </c>
      <c r="D18" s="175">
        <v>41.1</v>
      </c>
      <c r="E18" s="175">
        <v>0</v>
      </c>
      <c r="F18" s="184">
        <v>1032.32</v>
      </c>
      <c r="G18" s="184">
        <v>940.73</v>
      </c>
      <c r="H18" s="185">
        <v>91.59</v>
      </c>
      <c r="I18" s="175">
        <v>104.22</v>
      </c>
      <c r="J18" s="184">
        <v>104.22</v>
      </c>
      <c r="K18" s="188">
        <v>0</v>
      </c>
    </row>
    <row r="19" s="155" customFormat="true" ht="21.5" customHeight="true" spans="1:11">
      <c r="A19" s="173" t="s">
        <v>27</v>
      </c>
      <c r="B19" s="174">
        <v>520</v>
      </c>
      <c r="C19" s="174">
        <v>434.16</v>
      </c>
      <c r="D19" s="175">
        <v>19.32</v>
      </c>
      <c r="E19" s="175">
        <v>0</v>
      </c>
      <c r="F19" s="184">
        <v>973.48</v>
      </c>
      <c r="G19" s="184">
        <v>903.55</v>
      </c>
      <c r="H19" s="185">
        <v>69.93</v>
      </c>
      <c r="I19" s="175">
        <v>243.6</v>
      </c>
      <c r="J19" s="184">
        <v>243.6</v>
      </c>
      <c r="K19" s="188">
        <v>0</v>
      </c>
    </row>
    <row r="20" s="155" customFormat="true" ht="21.5" customHeight="true" spans="1:11">
      <c r="A20" s="173" t="s">
        <v>28</v>
      </c>
      <c r="B20" s="174">
        <v>480</v>
      </c>
      <c r="C20" s="174">
        <v>266.43</v>
      </c>
      <c r="D20" s="175">
        <v>24.03</v>
      </c>
      <c r="E20" s="175">
        <v>0</v>
      </c>
      <c r="F20" s="184">
        <v>770.46</v>
      </c>
      <c r="G20" s="184">
        <v>699.28</v>
      </c>
      <c r="H20" s="185">
        <v>71.18</v>
      </c>
      <c r="I20" s="175">
        <v>68.88</v>
      </c>
      <c r="J20" s="184">
        <v>68.88</v>
      </c>
      <c r="K20" s="188">
        <v>0</v>
      </c>
    </row>
    <row r="21" s="155" customFormat="true" ht="21.5" customHeight="true" spans="1:11">
      <c r="A21" s="173" t="s">
        <v>29</v>
      </c>
      <c r="B21" s="174">
        <v>480</v>
      </c>
      <c r="C21" s="174">
        <v>455.13</v>
      </c>
      <c r="D21" s="175">
        <v>29.39</v>
      </c>
      <c r="E21" s="175">
        <v>15000</v>
      </c>
      <c r="F21" s="184">
        <v>15964.52</v>
      </c>
      <c r="G21" s="184">
        <v>15888.6</v>
      </c>
      <c r="H21" s="185">
        <v>75.92</v>
      </c>
      <c r="I21" s="175">
        <v>128.42</v>
      </c>
      <c r="J21" s="184">
        <v>128.42</v>
      </c>
      <c r="K21" s="188">
        <v>0</v>
      </c>
    </row>
    <row r="22" s="155" customFormat="true" ht="21.5" customHeight="true" spans="1:11">
      <c r="A22" s="173" t="s">
        <v>30</v>
      </c>
      <c r="B22" s="174">
        <v>480</v>
      </c>
      <c r="C22" s="174">
        <v>233.18</v>
      </c>
      <c r="D22" s="175">
        <v>24.07</v>
      </c>
      <c r="E22" s="175">
        <v>0</v>
      </c>
      <c r="F22" s="184">
        <v>737.25</v>
      </c>
      <c r="G22" s="184">
        <v>665.94</v>
      </c>
      <c r="H22" s="185">
        <v>71.31</v>
      </c>
      <c r="I22" s="175">
        <v>90.71</v>
      </c>
      <c r="J22" s="184">
        <v>90.71</v>
      </c>
      <c r="K22" s="188">
        <v>0</v>
      </c>
    </row>
    <row r="23" s="155" customFormat="true" ht="21.5" customHeight="true" spans="1:11">
      <c r="A23" s="173" t="s">
        <v>31</v>
      </c>
      <c r="B23" s="174">
        <v>480</v>
      </c>
      <c r="C23" s="174">
        <v>130.18</v>
      </c>
      <c r="D23" s="175">
        <v>12.08</v>
      </c>
      <c r="E23" s="175">
        <v>0</v>
      </c>
      <c r="F23" s="184">
        <v>622.26</v>
      </c>
      <c r="G23" s="184">
        <v>562.6</v>
      </c>
      <c r="H23" s="185">
        <v>59.66</v>
      </c>
      <c r="I23" s="175">
        <v>49.45</v>
      </c>
      <c r="J23" s="184">
        <v>49.45</v>
      </c>
      <c r="K23" s="188">
        <v>0</v>
      </c>
    </row>
    <row r="24" s="155" customFormat="true" ht="21.5" customHeight="true" spans="1:11">
      <c r="A24" s="173" t="s">
        <v>32</v>
      </c>
      <c r="B24" s="174">
        <v>480</v>
      </c>
      <c r="C24" s="174">
        <v>266.18</v>
      </c>
      <c r="D24" s="175">
        <v>12.97</v>
      </c>
      <c r="E24" s="175">
        <v>0</v>
      </c>
      <c r="F24" s="184">
        <v>759.15</v>
      </c>
      <c r="G24" s="184">
        <v>699.05</v>
      </c>
      <c r="H24" s="185">
        <v>60.1</v>
      </c>
      <c r="I24" s="175">
        <v>115.66</v>
      </c>
      <c r="J24" s="184">
        <v>115.66</v>
      </c>
      <c r="K24" s="188">
        <v>0</v>
      </c>
    </row>
    <row r="25" s="155" customFormat="true" ht="21.5" customHeight="true" spans="1:11">
      <c r="A25" s="173" t="s">
        <v>33</v>
      </c>
      <c r="B25" s="174">
        <v>440</v>
      </c>
      <c r="C25" s="174">
        <v>197.15</v>
      </c>
      <c r="D25" s="175">
        <v>13.18</v>
      </c>
      <c r="E25" s="175">
        <v>0</v>
      </c>
      <c r="F25" s="184">
        <v>650.33</v>
      </c>
      <c r="G25" s="184">
        <v>593.78</v>
      </c>
      <c r="H25" s="185">
        <v>56.55</v>
      </c>
      <c r="I25" s="175">
        <v>70.66</v>
      </c>
      <c r="J25" s="184">
        <v>70.66</v>
      </c>
      <c r="K25" s="188">
        <v>0</v>
      </c>
    </row>
    <row r="26" s="155" customFormat="true" ht="21.5" customHeight="true" spans="1:11">
      <c r="A26" s="173" t="s">
        <v>34</v>
      </c>
      <c r="B26" s="174">
        <v>1960</v>
      </c>
      <c r="C26" s="174">
        <v>104.74</v>
      </c>
      <c r="D26" s="175">
        <v>24.4</v>
      </c>
      <c r="E26" s="175">
        <v>0</v>
      </c>
      <c r="F26" s="184">
        <v>2089.14</v>
      </c>
      <c r="G26" s="184">
        <v>1869.06</v>
      </c>
      <c r="H26" s="185">
        <v>220.08</v>
      </c>
      <c r="I26" s="175">
        <v>90.65</v>
      </c>
      <c r="J26" s="184">
        <v>90.65</v>
      </c>
      <c r="K26" s="188">
        <v>0</v>
      </c>
    </row>
    <row r="27" s="155" customFormat="true" ht="21.5" customHeight="true" spans="1:11">
      <c r="A27" s="173" t="s">
        <v>35</v>
      </c>
      <c r="B27" s="174">
        <v>2560</v>
      </c>
      <c r="C27" s="174">
        <v>140.39</v>
      </c>
      <c r="D27" s="175">
        <v>27.36</v>
      </c>
      <c r="E27" s="175">
        <v>0</v>
      </c>
      <c r="F27" s="184">
        <v>2727.75</v>
      </c>
      <c r="G27" s="184">
        <v>2444.86</v>
      </c>
      <c r="H27" s="185">
        <v>282.89</v>
      </c>
      <c r="I27" s="175">
        <v>112.2</v>
      </c>
      <c r="J27" s="184">
        <v>112.2</v>
      </c>
      <c r="K27" s="188">
        <v>0</v>
      </c>
    </row>
    <row r="28" s="155" customFormat="true" ht="21.5" customHeight="true" spans="1:11">
      <c r="A28" s="173" t="s">
        <v>36</v>
      </c>
      <c r="B28" s="174">
        <v>2440</v>
      </c>
      <c r="C28" s="174">
        <v>622.84</v>
      </c>
      <c r="D28" s="175">
        <v>52.05</v>
      </c>
      <c r="E28" s="175">
        <v>0</v>
      </c>
      <c r="F28" s="184">
        <v>3114.89</v>
      </c>
      <c r="G28" s="184">
        <v>2820.8</v>
      </c>
      <c r="H28" s="185">
        <v>294.09</v>
      </c>
      <c r="I28" s="175">
        <v>455.96</v>
      </c>
      <c r="J28" s="184">
        <v>455.96</v>
      </c>
      <c r="K28" s="188">
        <v>0</v>
      </c>
    </row>
    <row r="29" s="157" customFormat="true" ht="21.5" customHeight="true" spans="1:11">
      <c r="A29" s="169" t="s">
        <v>37</v>
      </c>
      <c r="B29" s="176">
        <v>8640</v>
      </c>
      <c r="C29" s="176">
        <v>2104.95</v>
      </c>
      <c r="D29" s="176">
        <v>296.03</v>
      </c>
      <c r="E29" s="176">
        <v>0</v>
      </c>
      <c r="F29" s="176">
        <v>11040.98</v>
      </c>
      <c r="G29" s="176">
        <v>9887.65</v>
      </c>
      <c r="H29" s="176">
        <v>1153.33</v>
      </c>
      <c r="I29" s="176">
        <v>5774.69</v>
      </c>
      <c r="J29" s="176">
        <v>5774.69</v>
      </c>
      <c r="K29" s="176">
        <v>0</v>
      </c>
    </row>
    <row r="30" s="155" customFormat="true" ht="21.5" customHeight="true" spans="1:11">
      <c r="A30" s="177" t="s">
        <v>38</v>
      </c>
      <c r="B30" s="178">
        <v>120</v>
      </c>
      <c r="C30" s="178">
        <v>25.71</v>
      </c>
      <c r="D30" s="178">
        <v>5.01</v>
      </c>
      <c r="E30" s="178"/>
      <c r="F30" s="184">
        <v>150.72</v>
      </c>
      <c r="G30" s="186">
        <v>133.79</v>
      </c>
      <c r="H30" s="176">
        <v>16.93</v>
      </c>
      <c r="I30" s="178">
        <v>66.38</v>
      </c>
      <c r="J30" s="186">
        <v>66.38</v>
      </c>
      <c r="K30" s="175">
        <v>0</v>
      </c>
    </row>
    <row r="31" s="155" customFormat="true" ht="21.5" customHeight="true" spans="1:11">
      <c r="A31" s="177" t="s">
        <v>39</v>
      </c>
      <c r="B31" s="178">
        <v>120</v>
      </c>
      <c r="C31" s="178">
        <v>27.74</v>
      </c>
      <c r="D31" s="178">
        <v>5.08</v>
      </c>
      <c r="E31" s="178">
        <v>0</v>
      </c>
      <c r="F31" s="184">
        <v>152.82</v>
      </c>
      <c r="G31" s="186">
        <v>135.83</v>
      </c>
      <c r="H31" s="176">
        <v>16.99</v>
      </c>
      <c r="I31" s="178">
        <v>73.71</v>
      </c>
      <c r="J31" s="186">
        <v>73.71</v>
      </c>
      <c r="K31" s="175">
        <v>0</v>
      </c>
    </row>
    <row r="32" s="155" customFormat="true" ht="21.5" customHeight="true" spans="1:11">
      <c r="A32" s="177" t="s">
        <v>40</v>
      </c>
      <c r="B32" s="178">
        <v>120</v>
      </c>
      <c r="C32" s="178">
        <v>39.8</v>
      </c>
      <c r="D32" s="178">
        <v>6.34</v>
      </c>
      <c r="E32" s="178">
        <v>0</v>
      </c>
      <c r="F32" s="184">
        <v>166.14</v>
      </c>
      <c r="G32" s="186">
        <v>147.93</v>
      </c>
      <c r="H32" s="176">
        <v>18.21</v>
      </c>
      <c r="I32" s="178">
        <v>94.79</v>
      </c>
      <c r="J32" s="186">
        <v>94.79</v>
      </c>
      <c r="K32" s="175">
        <v>0</v>
      </c>
    </row>
    <row r="33" s="155" customFormat="true" ht="21.5" customHeight="true" spans="1:11">
      <c r="A33" s="177" t="s">
        <v>41</v>
      </c>
      <c r="B33" s="178">
        <v>120</v>
      </c>
      <c r="C33" s="178">
        <v>59.98</v>
      </c>
      <c r="D33" s="178">
        <v>10.48</v>
      </c>
      <c r="E33" s="178">
        <v>0</v>
      </c>
      <c r="F33" s="184">
        <v>190.46</v>
      </c>
      <c r="G33" s="186">
        <v>168.17</v>
      </c>
      <c r="H33" s="176">
        <v>22.29</v>
      </c>
      <c r="I33" s="178">
        <v>175.94</v>
      </c>
      <c r="J33" s="186">
        <v>175.94</v>
      </c>
      <c r="K33" s="175">
        <v>0</v>
      </c>
    </row>
    <row r="34" s="155" customFormat="true" ht="21.5" customHeight="true" spans="1:11">
      <c r="A34" s="177" t="s">
        <v>42</v>
      </c>
      <c r="B34" s="178">
        <v>120</v>
      </c>
      <c r="C34" s="178">
        <v>46.54</v>
      </c>
      <c r="D34" s="178">
        <v>7.19</v>
      </c>
      <c r="E34" s="178">
        <v>0</v>
      </c>
      <c r="F34" s="184">
        <v>173.73</v>
      </c>
      <c r="G34" s="186">
        <v>115.93</v>
      </c>
      <c r="H34" s="176">
        <v>57.8</v>
      </c>
      <c r="I34" s="178">
        <v>125.62</v>
      </c>
      <c r="J34" s="186">
        <v>125.62</v>
      </c>
      <c r="K34" s="175">
        <v>0</v>
      </c>
    </row>
    <row r="35" s="155" customFormat="true" ht="21.5" customHeight="true" spans="1:11">
      <c r="A35" s="177" t="s">
        <v>43</v>
      </c>
      <c r="B35" s="178">
        <v>120</v>
      </c>
      <c r="C35" s="178">
        <v>59.89</v>
      </c>
      <c r="D35" s="178">
        <v>12.75</v>
      </c>
      <c r="E35" s="178">
        <v>0</v>
      </c>
      <c r="F35" s="184">
        <v>192.64</v>
      </c>
      <c r="G35" s="186">
        <v>154.69</v>
      </c>
      <c r="H35" s="176">
        <v>37.95</v>
      </c>
      <c r="I35" s="178">
        <v>166.99</v>
      </c>
      <c r="J35" s="186">
        <v>166.99</v>
      </c>
      <c r="K35" s="175">
        <v>0</v>
      </c>
    </row>
    <row r="36" s="155" customFormat="true" ht="21.5" customHeight="true" spans="1:11">
      <c r="A36" s="177" t="s">
        <v>44</v>
      </c>
      <c r="B36" s="178">
        <v>120</v>
      </c>
      <c r="C36" s="178">
        <v>23</v>
      </c>
      <c r="D36" s="178">
        <v>-0.64</v>
      </c>
      <c r="E36" s="178">
        <v>0</v>
      </c>
      <c r="F36" s="184">
        <v>142.36</v>
      </c>
      <c r="G36" s="186">
        <v>168.08</v>
      </c>
      <c r="H36" s="176">
        <v>-25.72</v>
      </c>
      <c r="I36" s="178">
        <v>68.94</v>
      </c>
      <c r="J36" s="186">
        <v>68.94</v>
      </c>
      <c r="K36" s="175">
        <v>0</v>
      </c>
    </row>
    <row r="37" s="155" customFormat="true" ht="21.5" customHeight="true" spans="1:11">
      <c r="A37" s="177" t="s">
        <v>45</v>
      </c>
      <c r="B37" s="178">
        <v>120</v>
      </c>
      <c r="C37" s="178">
        <v>17.65</v>
      </c>
      <c r="D37" s="178">
        <v>1.63</v>
      </c>
      <c r="E37" s="178">
        <v>0</v>
      </c>
      <c r="F37" s="184">
        <v>139.28</v>
      </c>
      <c r="G37" s="186">
        <v>131.08</v>
      </c>
      <c r="H37" s="176">
        <v>8.2</v>
      </c>
      <c r="I37" s="178">
        <v>49.52</v>
      </c>
      <c r="J37" s="186">
        <v>49.52</v>
      </c>
      <c r="K37" s="175">
        <v>0</v>
      </c>
    </row>
    <row r="38" s="155" customFormat="true" ht="21.5" customHeight="true" spans="1:11">
      <c r="A38" s="177" t="s">
        <v>46</v>
      </c>
      <c r="B38" s="178">
        <v>120</v>
      </c>
      <c r="C38" s="178">
        <v>7.91</v>
      </c>
      <c r="D38" s="178">
        <v>5.08</v>
      </c>
      <c r="E38" s="178">
        <v>0</v>
      </c>
      <c r="F38" s="184">
        <v>132.99</v>
      </c>
      <c r="G38" s="186">
        <v>119.44</v>
      </c>
      <c r="H38" s="176">
        <v>13.55</v>
      </c>
      <c r="I38" s="178">
        <v>13.68</v>
      </c>
      <c r="J38" s="186">
        <v>13.68</v>
      </c>
      <c r="K38" s="175">
        <v>0</v>
      </c>
    </row>
    <row r="39" s="155" customFormat="true" ht="21.5" customHeight="true" spans="1:11">
      <c r="A39" s="177" t="s">
        <v>47</v>
      </c>
      <c r="B39" s="178">
        <v>120</v>
      </c>
      <c r="C39" s="178">
        <v>11.4</v>
      </c>
      <c r="D39" s="178">
        <v>5.22</v>
      </c>
      <c r="E39" s="178">
        <v>0</v>
      </c>
      <c r="F39" s="184">
        <v>136.62</v>
      </c>
      <c r="G39" s="186">
        <v>125.7</v>
      </c>
      <c r="H39" s="176">
        <v>10.92</v>
      </c>
      <c r="I39" s="178">
        <v>16.09</v>
      </c>
      <c r="J39" s="186">
        <v>16.09</v>
      </c>
      <c r="K39" s="175">
        <v>0</v>
      </c>
    </row>
    <row r="40" s="155" customFormat="true" ht="21.5" customHeight="true" spans="1:11">
      <c r="A40" s="177" t="s">
        <v>48</v>
      </c>
      <c r="B40" s="178">
        <v>120</v>
      </c>
      <c r="C40" s="178">
        <v>45.07</v>
      </c>
      <c r="D40" s="178">
        <v>5.09</v>
      </c>
      <c r="E40" s="178">
        <v>0</v>
      </c>
      <c r="F40" s="184">
        <v>170.16</v>
      </c>
      <c r="G40" s="186">
        <v>153.21</v>
      </c>
      <c r="H40" s="176">
        <v>16.95</v>
      </c>
      <c r="I40" s="178">
        <v>132.41</v>
      </c>
      <c r="J40" s="186">
        <v>132.41</v>
      </c>
      <c r="K40" s="175">
        <v>0</v>
      </c>
    </row>
    <row r="41" s="155" customFormat="true" ht="21.5" customHeight="true" spans="1:11">
      <c r="A41" s="177" t="s">
        <v>49</v>
      </c>
      <c r="B41" s="178">
        <v>120</v>
      </c>
      <c r="C41" s="178">
        <v>28.82</v>
      </c>
      <c r="D41" s="178">
        <v>6.68</v>
      </c>
      <c r="E41" s="178">
        <v>0</v>
      </c>
      <c r="F41" s="184">
        <v>155.5</v>
      </c>
      <c r="G41" s="186">
        <v>136.91</v>
      </c>
      <c r="H41" s="176">
        <v>18.59</v>
      </c>
      <c r="I41" s="178">
        <v>94.51</v>
      </c>
      <c r="J41" s="186">
        <v>94.51</v>
      </c>
      <c r="K41" s="175">
        <v>0</v>
      </c>
    </row>
    <row r="42" s="155" customFormat="true" ht="21.5" customHeight="true" spans="1:11">
      <c r="A42" s="177" t="s">
        <v>50</v>
      </c>
      <c r="B42" s="178">
        <v>120</v>
      </c>
      <c r="C42" s="178">
        <v>11.43</v>
      </c>
      <c r="D42" s="178">
        <v>1.56</v>
      </c>
      <c r="E42" s="178">
        <v>0</v>
      </c>
      <c r="F42" s="184">
        <v>132.99</v>
      </c>
      <c r="G42" s="186">
        <v>119.46</v>
      </c>
      <c r="H42" s="176">
        <v>13.53</v>
      </c>
      <c r="I42" s="178">
        <v>34.02</v>
      </c>
      <c r="J42" s="186">
        <v>34.02</v>
      </c>
      <c r="K42" s="175">
        <v>0</v>
      </c>
    </row>
    <row r="43" s="155" customFormat="true" ht="21.5" customHeight="true" spans="1:11">
      <c r="A43" s="177" t="s">
        <v>51</v>
      </c>
      <c r="B43" s="178">
        <v>120</v>
      </c>
      <c r="C43" s="178">
        <v>14.47</v>
      </c>
      <c r="D43" s="178">
        <v>2.64</v>
      </c>
      <c r="E43" s="178">
        <v>0</v>
      </c>
      <c r="F43" s="184">
        <v>137.11</v>
      </c>
      <c r="G43" s="186">
        <v>122.52</v>
      </c>
      <c r="H43" s="176">
        <v>14.59</v>
      </c>
      <c r="I43" s="178">
        <v>17.29</v>
      </c>
      <c r="J43" s="186">
        <v>17.29</v>
      </c>
      <c r="K43" s="175">
        <v>0</v>
      </c>
    </row>
    <row r="44" s="155" customFormat="true" ht="21.5" customHeight="true" spans="1:11">
      <c r="A44" s="177" t="s">
        <v>52</v>
      </c>
      <c r="B44" s="178">
        <v>120</v>
      </c>
      <c r="C44" s="178">
        <v>48.49</v>
      </c>
      <c r="D44" s="178">
        <v>6.99</v>
      </c>
      <c r="E44" s="178">
        <v>0</v>
      </c>
      <c r="F44" s="184">
        <v>175.48</v>
      </c>
      <c r="G44" s="186">
        <v>156.65</v>
      </c>
      <c r="H44" s="176">
        <v>18.83</v>
      </c>
      <c r="I44" s="178">
        <v>134.39</v>
      </c>
      <c r="J44" s="186">
        <v>134.39</v>
      </c>
      <c r="K44" s="175">
        <v>0</v>
      </c>
    </row>
    <row r="45" s="155" customFormat="true" ht="21.5" customHeight="true" spans="1:11">
      <c r="A45" s="177" t="s">
        <v>53</v>
      </c>
      <c r="B45" s="179">
        <v>120</v>
      </c>
      <c r="C45" s="179">
        <v>43.8</v>
      </c>
      <c r="D45" s="179">
        <v>2.9</v>
      </c>
      <c r="E45" s="179">
        <v>0</v>
      </c>
      <c r="F45" s="184">
        <v>166.7</v>
      </c>
      <c r="G45" s="184">
        <v>151.94</v>
      </c>
      <c r="H45" s="187">
        <v>14.76</v>
      </c>
      <c r="I45" s="179">
        <v>113.51</v>
      </c>
      <c r="J45" s="184">
        <v>113.51</v>
      </c>
      <c r="K45" s="188">
        <v>0</v>
      </c>
    </row>
    <row r="46" s="155" customFormat="true" ht="21.5" customHeight="true" spans="1:11">
      <c r="A46" s="177" t="s">
        <v>54</v>
      </c>
      <c r="B46" s="179">
        <v>120</v>
      </c>
      <c r="C46" s="179">
        <v>35.04</v>
      </c>
      <c r="D46" s="179">
        <v>5.61</v>
      </c>
      <c r="E46" s="179">
        <v>0</v>
      </c>
      <c r="F46" s="184">
        <v>160.65</v>
      </c>
      <c r="G46" s="184">
        <v>143.15</v>
      </c>
      <c r="H46" s="187">
        <v>17.5</v>
      </c>
      <c r="I46" s="179">
        <v>93.49</v>
      </c>
      <c r="J46" s="184">
        <v>93.49</v>
      </c>
      <c r="K46" s="188">
        <v>0</v>
      </c>
    </row>
    <row r="47" s="155" customFormat="true" ht="21.5" customHeight="true" spans="1:11">
      <c r="A47" s="177" t="s">
        <v>55</v>
      </c>
      <c r="B47" s="179">
        <v>120</v>
      </c>
      <c r="C47" s="179">
        <v>41.38</v>
      </c>
      <c r="D47" s="179">
        <v>6.13</v>
      </c>
      <c r="E47" s="179">
        <v>0</v>
      </c>
      <c r="F47" s="184">
        <v>167.51</v>
      </c>
      <c r="G47" s="184">
        <v>149.52</v>
      </c>
      <c r="H47" s="187">
        <v>17.99</v>
      </c>
      <c r="I47" s="179">
        <v>114.1</v>
      </c>
      <c r="J47" s="184">
        <v>114.1</v>
      </c>
      <c r="K47" s="188">
        <v>0</v>
      </c>
    </row>
    <row r="48" s="155" customFormat="true" ht="21.5" customHeight="true" spans="1:11">
      <c r="A48" s="177" t="s">
        <v>56</v>
      </c>
      <c r="B48" s="179">
        <v>120</v>
      </c>
      <c r="C48" s="179">
        <v>31.64</v>
      </c>
      <c r="D48" s="179">
        <v>0.88</v>
      </c>
      <c r="E48" s="179">
        <v>0</v>
      </c>
      <c r="F48" s="184">
        <v>152.52</v>
      </c>
      <c r="G48" s="184">
        <v>139.74</v>
      </c>
      <c r="H48" s="187">
        <v>12.78</v>
      </c>
      <c r="I48" s="179">
        <v>92.03</v>
      </c>
      <c r="J48" s="184">
        <v>92.03</v>
      </c>
      <c r="K48" s="188">
        <v>0</v>
      </c>
    </row>
    <row r="49" s="155" customFormat="true" ht="21.5" customHeight="true" spans="1:11">
      <c r="A49" s="177" t="s">
        <v>57</v>
      </c>
      <c r="B49" s="179">
        <v>120</v>
      </c>
      <c r="C49" s="179">
        <v>25.1</v>
      </c>
      <c r="D49" s="179">
        <v>3.12</v>
      </c>
      <c r="E49" s="179">
        <v>0</v>
      </c>
      <c r="F49" s="184">
        <v>148.22</v>
      </c>
      <c r="G49" s="184">
        <v>133.18</v>
      </c>
      <c r="H49" s="187">
        <v>15.04</v>
      </c>
      <c r="I49" s="179">
        <v>74.94</v>
      </c>
      <c r="J49" s="184">
        <v>74.94</v>
      </c>
      <c r="K49" s="188">
        <v>0</v>
      </c>
    </row>
    <row r="50" s="155" customFormat="true" ht="21.5" customHeight="true" spans="1:11">
      <c r="A50" s="177" t="s">
        <v>58</v>
      </c>
      <c r="B50" s="179">
        <v>120</v>
      </c>
      <c r="C50" s="179">
        <v>20.17</v>
      </c>
      <c r="D50" s="179">
        <v>5.56</v>
      </c>
      <c r="E50" s="179">
        <v>0</v>
      </c>
      <c r="F50" s="184">
        <v>145.73</v>
      </c>
      <c r="G50" s="184">
        <v>128.23</v>
      </c>
      <c r="H50" s="187">
        <v>17.5</v>
      </c>
      <c r="I50" s="179">
        <v>62.48</v>
      </c>
      <c r="J50" s="184">
        <v>62.48</v>
      </c>
      <c r="K50" s="188">
        <v>0</v>
      </c>
    </row>
    <row r="51" s="155" customFormat="true" ht="21.5" customHeight="true" spans="1:11">
      <c r="A51" s="177" t="s">
        <v>59</v>
      </c>
      <c r="B51" s="179">
        <v>120</v>
      </c>
      <c r="C51" s="179">
        <v>9.33</v>
      </c>
      <c r="D51" s="179">
        <v>1.02</v>
      </c>
      <c r="E51" s="179">
        <v>0</v>
      </c>
      <c r="F51" s="184">
        <v>130.35</v>
      </c>
      <c r="G51" s="184">
        <v>117.36</v>
      </c>
      <c r="H51" s="187">
        <v>12.99</v>
      </c>
      <c r="I51" s="179">
        <v>16.43</v>
      </c>
      <c r="J51" s="184">
        <v>16.43</v>
      </c>
      <c r="K51" s="188">
        <v>0</v>
      </c>
    </row>
    <row r="52" s="155" customFormat="true" ht="21.5" customHeight="true" spans="1:11">
      <c r="A52" s="177" t="s">
        <v>60</v>
      </c>
      <c r="B52" s="179">
        <v>120</v>
      </c>
      <c r="C52" s="179">
        <v>45.07</v>
      </c>
      <c r="D52" s="179">
        <v>5.53</v>
      </c>
      <c r="E52" s="179">
        <v>0</v>
      </c>
      <c r="F52" s="184">
        <v>170.6</v>
      </c>
      <c r="G52" s="184">
        <v>131.75</v>
      </c>
      <c r="H52" s="187">
        <v>38.85</v>
      </c>
      <c r="I52" s="179">
        <v>148.09</v>
      </c>
      <c r="J52" s="184">
        <v>148.09</v>
      </c>
      <c r="K52" s="188">
        <v>0</v>
      </c>
    </row>
    <row r="53" s="155" customFormat="true" ht="21.5" customHeight="true" spans="1:11">
      <c r="A53" s="177" t="s">
        <v>61</v>
      </c>
      <c r="B53" s="179">
        <v>120</v>
      </c>
      <c r="C53" s="179">
        <v>25.96</v>
      </c>
      <c r="D53" s="179">
        <v>3.69</v>
      </c>
      <c r="E53" s="179">
        <v>0</v>
      </c>
      <c r="F53" s="184">
        <v>149.65</v>
      </c>
      <c r="G53" s="184">
        <v>134.04</v>
      </c>
      <c r="H53" s="187">
        <v>15.61</v>
      </c>
      <c r="I53" s="179">
        <v>88.85</v>
      </c>
      <c r="J53" s="184">
        <v>88.85</v>
      </c>
      <c r="K53" s="188">
        <v>0</v>
      </c>
    </row>
    <row r="54" s="155" customFormat="true" ht="21.5" customHeight="true" spans="1:11">
      <c r="A54" s="177" t="s">
        <v>62</v>
      </c>
      <c r="B54" s="179">
        <v>120</v>
      </c>
      <c r="C54" s="179">
        <v>23.68</v>
      </c>
      <c r="D54" s="179">
        <v>-2.05</v>
      </c>
      <c r="E54" s="179">
        <v>0</v>
      </c>
      <c r="F54" s="184">
        <v>141.63</v>
      </c>
      <c r="G54" s="184">
        <v>153.21</v>
      </c>
      <c r="H54" s="187">
        <v>-11.58</v>
      </c>
      <c r="I54" s="179">
        <v>76.97</v>
      </c>
      <c r="J54" s="184">
        <v>76.97</v>
      </c>
      <c r="K54" s="188">
        <v>0</v>
      </c>
    </row>
    <row r="55" s="155" customFormat="true" ht="21.5" customHeight="true" spans="1:11">
      <c r="A55" s="177" t="s">
        <v>63</v>
      </c>
      <c r="B55" s="179">
        <v>120</v>
      </c>
      <c r="C55" s="179">
        <v>33.2</v>
      </c>
      <c r="D55" s="179">
        <v>4.72</v>
      </c>
      <c r="E55" s="179">
        <v>0</v>
      </c>
      <c r="F55" s="184">
        <v>157.92</v>
      </c>
      <c r="G55" s="184">
        <v>141.3</v>
      </c>
      <c r="H55" s="187">
        <v>16.62</v>
      </c>
      <c r="I55" s="179">
        <v>98.85</v>
      </c>
      <c r="J55" s="184">
        <v>98.85</v>
      </c>
      <c r="K55" s="188">
        <v>0</v>
      </c>
    </row>
    <row r="56" s="155" customFormat="true" ht="21.5" customHeight="true" spans="1:11">
      <c r="A56" s="177" t="s">
        <v>64</v>
      </c>
      <c r="B56" s="179">
        <v>120</v>
      </c>
      <c r="C56" s="179">
        <v>52.62</v>
      </c>
      <c r="D56" s="179">
        <v>7.46</v>
      </c>
      <c r="E56" s="179">
        <v>0</v>
      </c>
      <c r="F56" s="184">
        <v>180.08</v>
      </c>
      <c r="G56" s="184">
        <v>160.79</v>
      </c>
      <c r="H56" s="187">
        <v>19.29</v>
      </c>
      <c r="I56" s="179">
        <v>191.89</v>
      </c>
      <c r="J56" s="184">
        <v>191.89</v>
      </c>
      <c r="K56" s="188">
        <v>0</v>
      </c>
    </row>
    <row r="57" s="155" customFormat="true" ht="21.5" customHeight="true" spans="1:11">
      <c r="A57" s="177" t="s">
        <v>65</v>
      </c>
      <c r="B57" s="179">
        <v>120</v>
      </c>
      <c r="C57" s="179">
        <v>34.59</v>
      </c>
      <c r="D57" s="179">
        <v>5.87</v>
      </c>
      <c r="E57" s="179">
        <v>0</v>
      </c>
      <c r="F57" s="184">
        <v>160.46</v>
      </c>
      <c r="G57" s="184">
        <v>142.7</v>
      </c>
      <c r="H57" s="187">
        <v>17.76</v>
      </c>
      <c r="I57" s="179">
        <v>102.69</v>
      </c>
      <c r="J57" s="184">
        <v>102.69</v>
      </c>
      <c r="K57" s="188">
        <v>0</v>
      </c>
    </row>
    <row r="58" s="155" customFormat="true" ht="21.5" customHeight="true" spans="1:11">
      <c r="A58" s="177" t="s">
        <v>66</v>
      </c>
      <c r="B58" s="179">
        <v>120</v>
      </c>
      <c r="C58" s="179">
        <v>26.34</v>
      </c>
      <c r="D58" s="179">
        <v>4.24</v>
      </c>
      <c r="E58" s="179">
        <v>0</v>
      </c>
      <c r="F58" s="184">
        <v>150.58</v>
      </c>
      <c r="G58" s="184">
        <v>134.43</v>
      </c>
      <c r="H58" s="187">
        <v>16.15</v>
      </c>
      <c r="I58" s="179">
        <v>70.57</v>
      </c>
      <c r="J58" s="184">
        <v>70.57</v>
      </c>
      <c r="K58" s="188">
        <v>0</v>
      </c>
    </row>
    <row r="59" s="155" customFormat="true" ht="21.5" customHeight="true" spans="1:11">
      <c r="A59" s="177" t="s">
        <v>67</v>
      </c>
      <c r="B59" s="179">
        <v>120</v>
      </c>
      <c r="C59" s="179">
        <v>18.98</v>
      </c>
      <c r="D59" s="179">
        <v>1.37</v>
      </c>
      <c r="E59" s="179">
        <v>0</v>
      </c>
      <c r="F59" s="184">
        <v>140.35</v>
      </c>
      <c r="G59" s="184">
        <v>127.04</v>
      </c>
      <c r="H59" s="187">
        <v>13.31</v>
      </c>
      <c r="I59" s="179">
        <v>53.77</v>
      </c>
      <c r="J59" s="184">
        <v>53.77</v>
      </c>
      <c r="K59" s="188">
        <v>0</v>
      </c>
    </row>
    <row r="60" s="155" customFormat="true" ht="21.5" customHeight="true" spans="1:11">
      <c r="A60" s="177" t="s">
        <v>68</v>
      </c>
      <c r="B60" s="179">
        <v>120</v>
      </c>
      <c r="C60" s="179">
        <v>26.09</v>
      </c>
      <c r="D60" s="179">
        <v>-0.97</v>
      </c>
      <c r="E60" s="179">
        <v>0</v>
      </c>
      <c r="F60" s="184">
        <v>145.12</v>
      </c>
      <c r="G60" s="184">
        <v>134.17</v>
      </c>
      <c r="H60" s="187">
        <v>10.95</v>
      </c>
      <c r="I60" s="179">
        <v>69.93</v>
      </c>
      <c r="J60" s="184">
        <v>69.93</v>
      </c>
      <c r="K60" s="188">
        <v>0</v>
      </c>
    </row>
    <row r="61" s="155" customFormat="true" ht="21.5" customHeight="true" spans="1:11">
      <c r="A61" s="177" t="s">
        <v>69</v>
      </c>
      <c r="B61" s="179">
        <v>120</v>
      </c>
      <c r="C61" s="179">
        <v>17.39</v>
      </c>
      <c r="D61" s="179">
        <v>2.43</v>
      </c>
      <c r="E61" s="179">
        <v>0</v>
      </c>
      <c r="F61" s="184">
        <v>139.82</v>
      </c>
      <c r="G61" s="184">
        <v>125.45</v>
      </c>
      <c r="H61" s="187">
        <v>14.37</v>
      </c>
      <c r="I61" s="179">
        <v>45.89</v>
      </c>
      <c r="J61" s="184">
        <v>45.89</v>
      </c>
      <c r="K61" s="188">
        <v>0</v>
      </c>
    </row>
    <row r="62" s="155" customFormat="true" ht="21.5" customHeight="true" spans="1:11">
      <c r="A62" s="177" t="s">
        <v>70</v>
      </c>
      <c r="B62" s="179">
        <v>120</v>
      </c>
      <c r="C62" s="179">
        <v>11.81</v>
      </c>
      <c r="D62" s="179">
        <v>1.04</v>
      </c>
      <c r="E62" s="179">
        <v>0</v>
      </c>
      <c r="F62" s="184">
        <v>132.85</v>
      </c>
      <c r="G62" s="184">
        <v>119.84</v>
      </c>
      <c r="H62" s="187">
        <v>13.01</v>
      </c>
      <c r="I62" s="179">
        <v>17.09</v>
      </c>
      <c r="J62" s="184">
        <v>17.09</v>
      </c>
      <c r="K62" s="188">
        <v>0</v>
      </c>
    </row>
    <row r="63" s="155" customFormat="true" ht="21.5" customHeight="true" spans="1:11">
      <c r="A63" s="177" t="s">
        <v>71</v>
      </c>
      <c r="B63" s="179">
        <v>120</v>
      </c>
      <c r="C63" s="179">
        <v>7.62</v>
      </c>
      <c r="D63" s="179">
        <v>4.85</v>
      </c>
      <c r="E63" s="179">
        <v>0</v>
      </c>
      <c r="F63" s="184">
        <v>132.47</v>
      </c>
      <c r="G63" s="184">
        <v>115.64</v>
      </c>
      <c r="H63" s="187">
        <v>16.83</v>
      </c>
      <c r="I63" s="179">
        <v>11.15</v>
      </c>
      <c r="J63" s="184">
        <v>11.15</v>
      </c>
      <c r="K63" s="188">
        <v>0</v>
      </c>
    </row>
    <row r="64" s="155" customFormat="true" ht="21.5" customHeight="true" spans="1:11">
      <c r="A64" s="177" t="s">
        <v>72</v>
      </c>
      <c r="B64" s="179">
        <v>120</v>
      </c>
      <c r="C64" s="179">
        <v>12.06</v>
      </c>
      <c r="D64" s="179">
        <v>1.3</v>
      </c>
      <c r="E64" s="179">
        <v>0</v>
      </c>
      <c r="F64" s="184">
        <v>133.36</v>
      </c>
      <c r="G64" s="184">
        <v>120.1</v>
      </c>
      <c r="H64" s="187">
        <v>13.26</v>
      </c>
      <c r="I64" s="179">
        <v>14.21</v>
      </c>
      <c r="J64" s="184">
        <v>14.21</v>
      </c>
      <c r="K64" s="188">
        <v>0</v>
      </c>
    </row>
    <row r="65" s="155" customFormat="true" ht="21.5" customHeight="true" spans="1:11">
      <c r="A65" s="177" t="s">
        <v>73</v>
      </c>
      <c r="B65" s="179">
        <v>120</v>
      </c>
      <c r="C65" s="179">
        <v>50.84</v>
      </c>
      <c r="D65" s="179">
        <v>5.57</v>
      </c>
      <c r="E65" s="179">
        <v>0</v>
      </c>
      <c r="F65" s="184">
        <v>176.41</v>
      </c>
      <c r="G65" s="184">
        <v>159.01</v>
      </c>
      <c r="H65" s="187">
        <v>17.4</v>
      </c>
      <c r="I65" s="179">
        <v>147.93</v>
      </c>
      <c r="J65" s="184">
        <v>147.93</v>
      </c>
      <c r="K65" s="188">
        <v>0</v>
      </c>
    </row>
    <row r="66" s="155" customFormat="true" ht="21.5" customHeight="true" spans="1:11">
      <c r="A66" s="177" t="s">
        <v>74</v>
      </c>
      <c r="B66" s="179">
        <v>120</v>
      </c>
      <c r="C66" s="179">
        <v>45.26</v>
      </c>
      <c r="D66" s="179">
        <v>6.56</v>
      </c>
      <c r="E66" s="179">
        <v>0</v>
      </c>
      <c r="F66" s="184">
        <v>171.82</v>
      </c>
      <c r="G66" s="184">
        <v>153.4</v>
      </c>
      <c r="H66" s="187">
        <v>18.42</v>
      </c>
      <c r="I66" s="179">
        <v>147.2</v>
      </c>
      <c r="J66" s="184">
        <v>147.2</v>
      </c>
      <c r="K66" s="188">
        <v>0</v>
      </c>
    </row>
    <row r="67" s="155" customFormat="true" ht="21.5" customHeight="true" spans="1:11">
      <c r="A67" s="177" t="s">
        <v>75</v>
      </c>
      <c r="B67" s="179">
        <v>120</v>
      </c>
      <c r="C67" s="179">
        <v>38.78</v>
      </c>
      <c r="D67" s="179">
        <v>5.17</v>
      </c>
      <c r="E67" s="179">
        <v>0</v>
      </c>
      <c r="F67" s="184">
        <v>163.95</v>
      </c>
      <c r="G67" s="184">
        <v>146.91</v>
      </c>
      <c r="H67" s="187">
        <v>17.04</v>
      </c>
      <c r="I67" s="179">
        <v>115.46</v>
      </c>
      <c r="J67" s="184">
        <v>115.46</v>
      </c>
      <c r="K67" s="188">
        <v>0</v>
      </c>
    </row>
    <row r="68" s="155" customFormat="true" ht="21.5" customHeight="true" spans="1:11">
      <c r="A68" s="177" t="s">
        <v>76</v>
      </c>
      <c r="B68" s="179">
        <v>120</v>
      </c>
      <c r="C68" s="179">
        <v>26.09</v>
      </c>
      <c r="D68" s="179">
        <v>2.58</v>
      </c>
      <c r="E68" s="179">
        <v>0</v>
      </c>
      <c r="F68" s="184">
        <v>148.67</v>
      </c>
      <c r="G68" s="184">
        <v>134.17</v>
      </c>
      <c r="H68" s="187">
        <v>14.5</v>
      </c>
      <c r="I68" s="179">
        <v>83.71</v>
      </c>
      <c r="J68" s="184">
        <v>83.71</v>
      </c>
      <c r="K68" s="188">
        <v>0</v>
      </c>
    </row>
    <row r="69" s="155" customFormat="true" ht="21.5" customHeight="true" spans="1:11">
      <c r="A69" s="177" t="s">
        <v>77</v>
      </c>
      <c r="B69" s="179">
        <v>120</v>
      </c>
      <c r="C69" s="179">
        <v>28.69</v>
      </c>
      <c r="D69" s="179">
        <v>3.48</v>
      </c>
      <c r="E69" s="179">
        <v>0</v>
      </c>
      <c r="F69" s="184">
        <v>152.17</v>
      </c>
      <c r="G69" s="184">
        <v>136.78</v>
      </c>
      <c r="H69" s="187">
        <v>15.39</v>
      </c>
      <c r="I69" s="179">
        <v>90.13</v>
      </c>
      <c r="J69" s="184">
        <v>90.13</v>
      </c>
      <c r="K69" s="188">
        <v>0</v>
      </c>
    </row>
    <row r="70" s="155" customFormat="true" ht="21.5" customHeight="true" spans="1:11">
      <c r="A70" s="177" t="s">
        <v>78</v>
      </c>
      <c r="B70" s="179">
        <v>120</v>
      </c>
      <c r="C70" s="179">
        <v>38.72</v>
      </c>
      <c r="D70" s="179">
        <v>4.89</v>
      </c>
      <c r="E70" s="179">
        <v>0</v>
      </c>
      <c r="F70" s="184">
        <v>163.61</v>
      </c>
      <c r="G70" s="184">
        <v>146.84</v>
      </c>
      <c r="H70" s="187">
        <v>16.77</v>
      </c>
      <c r="I70" s="179">
        <v>117.35</v>
      </c>
      <c r="J70" s="184">
        <v>117.35</v>
      </c>
      <c r="K70" s="188">
        <v>0</v>
      </c>
    </row>
    <row r="71" s="155" customFormat="true" ht="21.5" customHeight="true" spans="1:11">
      <c r="A71" s="177" t="s">
        <v>79</v>
      </c>
      <c r="B71" s="179">
        <v>120</v>
      </c>
      <c r="C71" s="179">
        <v>27.04</v>
      </c>
      <c r="D71" s="179">
        <v>3.16</v>
      </c>
      <c r="E71" s="179">
        <v>0</v>
      </c>
      <c r="F71" s="184">
        <v>150.2</v>
      </c>
      <c r="G71" s="184">
        <v>135.13</v>
      </c>
      <c r="H71" s="187">
        <v>15.07</v>
      </c>
      <c r="I71" s="179">
        <v>66.06</v>
      </c>
      <c r="J71" s="184">
        <v>66.06</v>
      </c>
      <c r="K71" s="188">
        <v>0</v>
      </c>
    </row>
    <row r="72" s="155" customFormat="true" ht="21.5" customHeight="true" spans="1:11">
      <c r="A72" s="177" t="s">
        <v>80</v>
      </c>
      <c r="B72" s="179">
        <v>120</v>
      </c>
      <c r="C72" s="179">
        <v>20.95</v>
      </c>
      <c r="D72" s="179">
        <v>6.81</v>
      </c>
      <c r="E72" s="179">
        <v>0</v>
      </c>
      <c r="F72" s="184">
        <v>147.76</v>
      </c>
      <c r="G72" s="184">
        <v>129.01</v>
      </c>
      <c r="H72" s="187">
        <v>18.75</v>
      </c>
      <c r="I72" s="179">
        <v>54.57</v>
      </c>
      <c r="J72" s="184">
        <v>54.57</v>
      </c>
      <c r="K72" s="188">
        <v>0</v>
      </c>
    </row>
    <row r="73" s="155" customFormat="true" ht="21.5" customHeight="true" spans="1:11">
      <c r="A73" s="177" t="s">
        <v>81</v>
      </c>
      <c r="B73" s="179">
        <v>120</v>
      </c>
      <c r="C73" s="179">
        <v>23.87</v>
      </c>
      <c r="D73" s="179">
        <v>4.69</v>
      </c>
      <c r="E73" s="179">
        <v>0</v>
      </c>
      <c r="F73" s="184">
        <v>148.56</v>
      </c>
      <c r="G73" s="184">
        <v>131.94</v>
      </c>
      <c r="H73" s="187">
        <v>16.62</v>
      </c>
      <c r="I73" s="179">
        <v>65.74</v>
      </c>
      <c r="J73" s="184">
        <v>65.74</v>
      </c>
      <c r="K73" s="188">
        <v>0</v>
      </c>
    </row>
    <row r="74" s="155" customFormat="true" ht="21.5" customHeight="true" spans="1:11">
      <c r="A74" s="177" t="s">
        <v>82</v>
      </c>
      <c r="B74" s="179">
        <v>120</v>
      </c>
      <c r="C74" s="179">
        <v>24.18</v>
      </c>
      <c r="D74" s="179">
        <v>2.55</v>
      </c>
      <c r="E74" s="179">
        <v>0</v>
      </c>
      <c r="F74" s="184">
        <v>146.73</v>
      </c>
      <c r="G74" s="184">
        <v>132.26</v>
      </c>
      <c r="H74" s="187">
        <v>14.47</v>
      </c>
      <c r="I74" s="179">
        <v>60.75</v>
      </c>
      <c r="J74" s="184">
        <v>60.75</v>
      </c>
      <c r="K74" s="188">
        <v>0</v>
      </c>
    </row>
    <row r="75" s="155" customFormat="true" ht="21.5" customHeight="true" spans="1:11">
      <c r="A75" s="177" t="s">
        <v>83</v>
      </c>
      <c r="B75" s="179">
        <v>120</v>
      </c>
      <c r="C75" s="179">
        <v>21.01</v>
      </c>
      <c r="D75" s="179">
        <v>0.82</v>
      </c>
      <c r="E75" s="179">
        <v>0</v>
      </c>
      <c r="F75" s="184">
        <v>141.83</v>
      </c>
      <c r="G75" s="184">
        <v>129.08</v>
      </c>
      <c r="H75" s="187">
        <v>12.75</v>
      </c>
      <c r="I75" s="179">
        <v>30.1</v>
      </c>
      <c r="J75" s="184">
        <v>30.1</v>
      </c>
      <c r="K75" s="188">
        <v>0</v>
      </c>
    </row>
    <row r="76" s="155" customFormat="true" ht="21.5" customHeight="true" spans="1:11">
      <c r="A76" s="177" t="s">
        <v>84</v>
      </c>
      <c r="B76" s="179">
        <v>120</v>
      </c>
      <c r="C76" s="179">
        <v>20.82</v>
      </c>
      <c r="D76" s="179">
        <v>3.56</v>
      </c>
      <c r="E76" s="179">
        <v>0</v>
      </c>
      <c r="F76" s="184">
        <v>144.38</v>
      </c>
      <c r="G76" s="184">
        <v>128.89</v>
      </c>
      <c r="H76" s="187">
        <v>15.49</v>
      </c>
      <c r="I76" s="179">
        <v>26.71</v>
      </c>
      <c r="J76" s="184">
        <v>26.71</v>
      </c>
      <c r="K76" s="188">
        <v>0</v>
      </c>
    </row>
    <row r="77" s="155" customFormat="true" ht="21.5" customHeight="true" spans="1:11">
      <c r="A77" s="177" t="s">
        <v>85</v>
      </c>
      <c r="B77" s="179">
        <v>120</v>
      </c>
      <c r="C77" s="179">
        <v>15.49</v>
      </c>
      <c r="D77" s="179">
        <v>2.91</v>
      </c>
      <c r="E77" s="179">
        <v>0</v>
      </c>
      <c r="F77" s="184">
        <v>138.4</v>
      </c>
      <c r="G77" s="184">
        <v>123.54</v>
      </c>
      <c r="H77" s="187">
        <v>14.86</v>
      </c>
      <c r="I77" s="179">
        <v>20.76</v>
      </c>
      <c r="J77" s="184">
        <v>20.76</v>
      </c>
      <c r="K77" s="188">
        <v>0</v>
      </c>
    </row>
    <row r="78" s="155" customFormat="true" ht="21.5" customHeight="true" spans="1:11">
      <c r="A78" s="177" t="s">
        <v>86</v>
      </c>
      <c r="B78" s="179">
        <v>120</v>
      </c>
      <c r="C78" s="179">
        <v>46.76</v>
      </c>
      <c r="D78" s="179">
        <v>1.97</v>
      </c>
      <c r="E78" s="179">
        <v>0</v>
      </c>
      <c r="F78" s="184">
        <v>168.73</v>
      </c>
      <c r="G78" s="184">
        <v>154.91</v>
      </c>
      <c r="H78" s="187">
        <v>13.82</v>
      </c>
      <c r="I78" s="179">
        <v>124.76</v>
      </c>
      <c r="J78" s="184">
        <v>124.76</v>
      </c>
      <c r="K78" s="188">
        <v>0</v>
      </c>
    </row>
    <row r="79" s="155" customFormat="true" ht="21.5" customHeight="true" spans="1:11">
      <c r="A79" s="177" t="s">
        <v>87</v>
      </c>
      <c r="B79" s="179">
        <v>120</v>
      </c>
      <c r="C79" s="179">
        <v>16.92</v>
      </c>
      <c r="D79" s="179">
        <v>4.46</v>
      </c>
      <c r="E79" s="179">
        <v>0</v>
      </c>
      <c r="F79" s="184">
        <v>141.38</v>
      </c>
      <c r="G79" s="184">
        <v>124.98</v>
      </c>
      <c r="H79" s="187">
        <v>16.4</v>
      </c>
      <c r="I79" s="179">
        <v>44.84</v>
      </c>
      <c r="J79" s="184">
        <v>44.84</v>
      </c>
      <c r="K79" s="188">
        <v>0</v>
      </c>
    </row>
    <row r="80" s="155" customFormat="true" ht="21.5" customHeight="true" spans="1:11">
      <c r="A80" s="177" t="s">
        <v>88</v>
      </c>
      <c r="B80" s="179">
        <v>120</v>
      </c>
      <c r="C80" s="179">
        <v>44.49</v>
      </c>
      <c r="D80" s="179">
        <v>7.1</v>
      </c>
      <c r="E80" s="179">
        <v>0</v>
      </c>
      <c r="F80" s="184">
        <v>171.59</v>
      </c>
      <c r="G80" s="184">
        <v>152.63</v>
      </c>
      <c r="H80" s="187">
        <v>18.96</v>
      </c>
      <c r="I80" s="179">
        <v>113.16</v>
      </c>
      <c r="J80" s="184">
        <v>113.16</v>
      </c>
      <c r="K80" s="188">
        <v>0</v>
      </c>
    </row>
    <row r="81" s="155" customFormat="true" ht="21.5" customHeight="true" spans="1:11">
      <c r="A81" s="177" t="s">
        <v>89</v>
      </c>
      <c r="B81" s="179">
        <v>120</v>
      </c>
      <c r="C81" s="179">
        <v>34.94</v>
      </c>
      <c r="D81" s="179">
        <v>6.15</v>
      </c>
      <c r="E81" s="179">
        <v>0</v>
      </c>
      <c r="F81" s="184">
        <v>161.09</v>
      </c>
      <c r="G81" s="184">
        <v>143.05</v>
      </c>
      <c r="H81" s="187">
        <v>18.04</v>
      </c>
      <c r="I81" s="179">
        <v>93.95</v>
      </c>
      <c r="J81" s="184">
        <v>93.95</v>
      </c>
      <c r="K81" s="188">
        <v>0</v>
      </c>
    </row>
    <row r="82" s="155" customFormat="true" ht="21.5" customHeight="true" spans="1:11">
      <c r="A82" s="177" t="s">
        <v>90</v>
      </c>
      <c r="B82" s="179">
        <v>120</v>
      </c>
      <c r="C82" s="179">
        <v>52.66</v>
      </c>
      <c r="D82" s="179">
        <v>5.94</v>
      </c>
      <c r="E82" s="179">
        <v>0</v>
      </c>
      <c r="F82" s="184">
        <v>178.6</v>
      </c>
      <c r="G82" s="184">
        <v>160.83</v>
      </c>
      <c r="H82" s="187">
        <v>17.77</v>
      </c>
      <c r="I82" s="179">
        <v>140.5</v>
      </c>
      <c r="J82" s="184">
        <v>140.5</v>
      </c>
      <c r="K82" s="188">
        <v>0</v>
      </c>
    </row>
    <row r="83" s="155" customFormat="true" ht="21.5" customHeight="true" spans="1:11">
      <c r="A83" s="177" t="s">
        <v>91</v>
      </c>
      <c r="B83" s="179">
        <v>120</v>
      </c>
      <c r="C83" s="179">
        <v>56.64</v>
      </c>
      <c r="D83" s="179">
        <v>4.46</v>
      </c>
      <c r="E83" s="179">
        <v>0</v>
      </c>
      <c r="F83" s="184">
        <v>181.1</v>
      </c>
      <c r="G83" s="184">
        <v>164.82</v>
      </c>
      <c r="H83" s="187">
        <v>16.28</v>
      </c>
      <c r="I83" s="179">
        <v>185.27</v>
      </c>
      <c r="J83" s="184">
        <v>185.27</v>
      </c>
      <c r="K83" s="188">
        <v>0</v>
      </c>
    </row>
    <row r="84" s="155" customFormat="true" ht="21.5" customHeight="true" spans="1:11">
      <c r="A84" s="177" t="s">
        <v>92</v>
      </c>
      <c r="B84" s="179">
        <v>120</v>
      </c>
      <c r="C84" s="179">
        <v>60.08</v>
      </c>
      <c r="D84" s="179">
        <v>5.54</v>
      </c>
      <c r="E84" s="179">
        <v>0</v>
      </c>
      <c r="F84" s="184">
        <v>185.62</v>
      </c>
      <c r="G84" s="184">
        <v>168.28</v>
      </c>
      <c r="H84" s="187">
        <v>17.34</v>
      </c>
      <c r="I84" s="179">
        <v>161.29</v>
      </c>
      <c r="J84" s="184">
        <v>161.29</v>
      </c>
      <c r="K84" s="188">
        <v>0</v>
      </c>
    </row>
    <row r="85" s="155" customFormat="true" ht="21.5" customHeight="true" spans="1:11">
      <c r="A85" s="177" t="s">
        <v>93</v>
      </c>
      <c r="B85" s="179">
        <v>120</v>
      </c>
      <c r="C85" s="179">
        <v>25.43</v>
      </c>
      <c r="D85" s="179">
        <v>-0.04</v>
      </c>
      <c r="E85" s="179">
        <v>0</v>
      </c>
      <c r="F85" s="184">
        <v>145.39</v>
      </c>
      <c r="G85" s="184">
        <v>133.52</v>
      </c>
      <c r="H85" s="187">
        <v>11.87</v>
      </c>
      <c r="I85" s="179">
        <v>65.47</v>
      </c>
      <c r="J85" s="184">
        <v>65.47</v>
      </c>
      <c r="K85" s="188">
        <v>0</v>
      </c>
    </row>
    <row r="86" s="155" customFormat="true" ht="21.5" customHeight="true" spans="1:11">
      <c r="A86" s="177" t="s">
        <v>94</v>
      </c>
      <c r="B86" s="179">
        <v>120</v>
      </c>
      <c r="C86" s="179">
        <v>25.91</v>
      </c>
      <c r="D86" s="179">
        <v>4.75</v>
      </c>
      <c r="E86" s="179">
        <v>0</v>
      </c>
      <c r="F86" s="184">
        <v>150.66</v>
      </c>
      <c r="G86" s="184">
        <v>133.99</v>
      </c>
      <c r="H86" s="187">
        <v>16.67</v>
      </c>
      <c r="I86" s="179">
        <v>69.2</v>
      </c>
      <c r="J86" s="184">
        <v>69.2</v>
      </c>
      <c r="K86" s="188">
        <v>0</v>
      </c>
    </row>
    <row r="87" s="155" customFormat="true" ht="21.5" customHeight="true" spans="1:11">
      <c r="A87" s="177" t="s">
        <v>95</v>
      </c>
      <c r="B87" s="179">
        <v>120</v>
      </c>
      <c r="C87" s="179">
        <v>40.19</v>
      </c>
      <c r="D87" s="179">
        <v>8.01</v>
      </c>
      <c r="E87" s="179">
        <v>0</v>
      </c>
      <c r="F87" s="184">
        <v>168.2</v>
      </c>
      <c r="G87" s="184">
        <v>148.31</v>
      </c>
      <c r="H87" s="187">
        <v>19.89</v>
      </c>
      <c r="I87" s="179">
        <v>138.92</v>
      </c>
      <c r="J87" s="184">
        <v>138.92</v>
      </c>
      <c r="K87" s="188">
        <v>0</v>
      </c>
    </row>
    <row r="88" s="155" customFormat="true" ht="21.5" customHeight="true" spans="1:11">
      <c r="A88" s="177" t="s">
        <v>96</v>
      </c>
      <c r="B88" s="179">
        <v>120</v>
      </c>
      <c r="C88" s="179">
        <v>28.52</v>
      </c>
      <c r="D88" s="179">
        <v>5.37</v>
      </c>
      <c r="E88" s="179">
        <v>0</v>
      </c>
      <c r="F88" s="184">
        <v>153.89</v>
      </c>
      <c r="G88" s="184">
        <v>136.62</v>
      </c>
      <c r="H88" s="187">
        <v>17.27</v>
      </c>
      <c r="I88" s="179">
        <v>97.97</v>
      </c>
      <c r="J88" s="184">
        <v>97.97</v>
      </c>
      <c r="K88" s="188">
        <v>0</v>
      </c>
    </row>
    <row r="89" s="155" customFormat="true" ht="21.5" customHeight="true" spans="1:11">
      <c r="A89" s="177" t="s">
        <v>97</v>
      </c>
      <c r="B89" s="179">
        <v>120</v>
      </c>
      <c r="C89" s="179">
        <v>31.84</v>
      </c>
      <c r="D89" s="179">
        <v>6.56</v>
      </c>
      <c r="E89" s="179">
        <v>0</v>
      </c>
      <c r="F89" s="184">
        <v>158.4</v>
      </c>
      <c r="G89" s="184">
        <v>139.95</v>
      </c>
      <c r="H89" s="187">
        <v>18.45</v>
      </c>
      <c r="I89" s="179">
        <v>110.78</v>
      </c>
      <c r="J89" s="184">
        <v>110.78</v>
      </c>
      <c r="K89" s="188">
        <v>0</v>
      </c>
    </row>
    <row r="90" s="155" customFormat="true" ht="21.5" customHeight="true" spans="1:11">
      <c r="A90" s="189" t="s">
        <v>98</v>
      </c>
      <c r="B90" s="179">
        <v>120</v>
      </c>
      <c r="C90" s="179">
        <v>6.35</v>
      </c>
      <c r="D90" s="179">
        <v>2.23</v>
      </c>
      <c r="E90" s="179">
        <v>0</v>
      </c>
      <c r="F90" s="184">
        <v>128.58</v>
      </c>
      <c r="G90" s="184">
        <v>114.37</v>
      </c>
      <c r="H90" s="187">
        <v>14.21</v>
      </c>
      <c r="I90" s="179">
        <v>8.8</v>
      </c>
      <c r="J90" s="184">
        <v>8.8</v>
      </c>
      <c r="K90" s="188">
        <v>0</v>
      </c>
    </row>
    <row r="91" s="155" customFormat="true" ht="21.5" customHeight="true" spans="1:11">
      <c r="A91" s="189" t="s">
        <v>99</v>
      </c>
      <c r="B91" s="179">
        <v>120</v>
      </c>
      <c r="C91" s="179">
        <v>8.32</v>
      </c>
      <c r="D91" s="179">
        <v>5.76</v>
      </c>
      <c r="E91" s="179">
        <v>0</v>
      </c>
      <c r="F91" s="184">
        <v>134.08</v>
      </c>
      <c r="G91" s="184">
        <v>116.34</v>
      </c>
      <c r="H91" s="187">
        <v>17.74</v>
      </c>
      <c r="I91" s="179">
        <v>11</v>
      </c>
      <c r="J91" s="184">
        <v>11</v>
      </c>
      <c r="K91" s="188">
        <v>0</v>
      </c>
    </row>
    <row r="92" s="155" customFormat="true" ht="21.5" customHeight="true" spans="1:11">
      <c r="A92" s="189" t="s">
        <v>100</v>
      </c>
      <c r="B92" s="179">
        <v>120</v>
      </c>
      <c r="C92" s="179">
        <v>8.25</v>
      </c>
      <c r="D92" s="179">
        <v>1.77</v>
      </c>
      <c r="E92" s="179">
        <v>0</v>
      </c>
      <c r="F92" s="184">
        <v>130.02</v>
      </c>
      <c r="G92" s="184">
        <v>116.28</v>
      </c>
      <c r="H92" s="187">
        <v>13.74</v>
      </c>
      <c r="I92" s="179">
        <v>11.91</v>
      </c>
      <c r="J92" s="184">
        <v>11.91</v>
      </c>
      <c r="K92" s="188">
        <v>0</v>
      </c>
    </row>
    <row r="93" s="155" customFormat="true" ht="21.5" customHeight="true" spans="1:11">
      <c r="A93" s="189" t="s">
        <v>101</v>
      </c>
      <c r="B93" s="179">
        <v>120</v>
      </c>
      <c r="C93" s="179">
        <v>3.05</v>
      </c>
      <c r="D93" s="179">
        <v>2.18</v>
      </c>
      <c r="E93" s="179">
        <v>0</v>
      </c>
      <c r="F93" s="184">
        <v>125.23</v>
      </c>
      <c r="G93" s="184">
        <v>111.06</v>
      </c>
      <c r="H93" s="187">
        <v>14.17</v>
      </c>
      <c r="I93" s="179">
        <v>4.61</v>
      </c>
      <c r="J93" s="184">
        <v>4.61</v>
      </c>
      <c r="K93" s="188">
        <v>0</v>
      </c>
    </row>
    <row r="94" s="155" customFormat="true" ht="21.5" customHeight="true" spans="1:11">
      <c r="A94" s="189" t="s">
        <v>102</v>
      </c>
      <c r="B94" s="179">
        <v>120</v>
      </c>
      <c r="C94" s="179">
        <v>18.03</v>
      </c>
      <c r="D94" s="179">
        <v>2.44</v>
      </c>
      <c r="E94" s="179">
        <v>0</v>
      </c>
      <c r="F94" s="184">
        <v>140.47</v>
      </c>
      <c r="G94" s="184">
        <v>126.08</v>
      </c>
      <c r="H94" s="187">
        <v>14.39</v>
      </c>
      <c r="I94" s="179">
        <v>26.16</v>
      </c>
      <c r="J94" s="184">
        <v>26.16</v>
      </c>
      <c r="K94" s="188">
        <v>0</v>
      </c>
    </row>
    <row r="95" s="155" customFormat="true" ht="21.5" customHeight="true" spans="1:11">
      <c r="A95" s="189" t="s">
        <v>103</v>
      </c>
      <c r="B95" s="179">
        <v>120</v>
      </c>
      <c r="C95" s="179">
        <v>7.24</v>
      </c>
      <c r="D95" s="179">
        <v>3.21</v>
      </c>
      <c r="E95" s="179">
        <v>0</v>
      </c>
      <c r="F95" s="184">
        <v>130.45</v>
      </c>
      <c r="G95" s="184">
        <v>115.26</v>
      </c>
      <c r="H95" s="187">
        <v>15.19</v>
      </c>
      <c r="I95" s="179">
        <v>10.16</v>
      </c>
      <c r="J95" s="184">
        <v>10.16</v>
      </c>
      <c r="K95" s="188">
        <v>0</v>
      </c>
    </row>
    <row r="96" s="155" customFormat="true" ht="21.5" customHeight="true" spans="1:11">
      <c r="A96" s="177" t="s">
        <v>104</v>
      </c>
      <c r="B96" s="179">
        <v>120</v>
      </c>
      <c r="C96" s="179">
        <v>70.18</v>
      </c>
      <c r="D96" s="179">
        <v>6.2</v>
      </c>
      <c r="E96" s="179">
        <v>0</v>
      </c>
      <c r="F96" s="184">
        <v>196.38</v>
      </c>
      <c r="G96" s="184">
        <v>178.4</v>
      </c>
      <c r="H96" s="187">
        <v>17.98</v>
      </c>
      <c r="I96" s="179">
        <v>194.72</v>
      </c>
      <c r="J96" s="184">
        <v>194.72</v>
      </c>
      <c r="K96" s="188">
        <v>0</v>
      </c>
    </row>
    <row r="97" s="155" customFormat="true" ht="21.5" customHeight="true" spans="1:11">
      <c r="A97" s="177" t="s">
        <v>105</v>
      </c>
      <c r="B97" s="179">
        <v>120</v>
      </c>
      <c r="C97" s="179">
        <v>18.74</v>
      </c>
      <c r="D97" s="179">
        <v>-0.04</v>
      </c>
      <c r="E97" s="179">
        <v>0</v>
      </c>
      <c r="F97" s="184">
        <v>138.7</v>
      </c>
      <c r="G97" s="184">
        <v>126.8</v>
      </c>
      <c r="H97" s="187">
        <v>11.9</v>
      </c>
      <c r="I97" s="179">
        <v>24.21</v>
      </c>
      <c r="J97" s="184">
        <v>24.21</v>
      </c>
      <c r="K97" s="188">
        <v>0</v>
      </c>
    </row>
    <row r="98" s="155" customFormat="true" ht="21.5" customHeight="true" spans="1:11">
      <c r="A98" s="177" t="s">
        <v>106</v>
      </c>
      <c r="B98" s="179">
        <v>120</v>
      </c>
      <c r="C98" s="179">
        <v>9.42</v>
      </c>
      <c r="D98" s="179">
        <v>1.28</v>
      </c>
      <c r="E98" s="179">
        <v>0</v>
      </c>
      <c r="F98" s="184">
        <v>130.7</v>
      </c>
      <c r="G98" s="184">
        <v>117.45</v>
      </c>
      <c r="H98" s="187">
        <v>13.25</v>
      </c>
      <c r="I98" s="179">
        <v>11.36</v>
      </c>
      <c r="J98" s="184">
        <v>11.36</v>
      </c>
      <c r="K98" s="188">
        <v>0</v>
      </c>
    </row>
    <row r="99" s="155" customFormat="true" ht="21.5" customHeight="true" spans="1:11">
      <c r="A99" s="177" t="s">
        <v>107</v>
      </c>
      <c r="B99" s="179">
        <v>120</v>
      </c>
      <c r="C99" s="179">
        <v>10.61</v>
      </c>
      <c r="D99" s="179">
        <v>4.26</v>
      </c>
      <c r="E99" s="179">
        <v>0</v>
      </c>
      <c r="F99" s="184">
        <v>134.87</v>
      </c>
      <c r="G99" s="184">
        <v>118.64</v>
      </c>
      <c r="H99" s="187">
        <v>16.23</v>
      </c>
      <c r="I99" s="179">
        <v>13.36</v>
      </c>
      <c r="J99" s="184">
        <v>13.36</v>
      </c>
      <c r="K99" s="188">
        <v>0</v>
      </c>
    </row>
    <row r="100" s="155" customFormat="true" ht="21.5" customHeight="true" spans="1:11">
      <c r="A100" s="177" t="s">
        <v>108</v>
      </c>
      <c r="B100" s="179">
        <v>120</v>
      </c>
      <c r="C100" s="179">
        <v>58.97</v>
      </c>
      <c r="D100" s="179">
        <v>3.85</v>
      </c>
      <c r="E100" s="179">
        <v>0</v>
      </c>
      <c r="F100" s="184">
        <v>182.82</v>
      </c>
      <c r="G100" s="184">
        <v>167.16</v>
      </c>
      <c r="H100" s="187">
        <v>15.66</v>
      </c>
      <c r="I100" s="179">
        <v>180.56</v>
      </c>
      <c r="J100" s="184">
        <v>180.56</v>
      </c>
      <c r="K100" s="188">
        <v>0</v>
      </c>
    </row>
    <row r="101" s="155" customFormat="true" ht="21.5" customHeight="true" spans="1:11">
      <c r="A101" s="177" t="s">
        <v>109</v>
      </c>
      <c r="B101" s="179">
        <v>120</v>
      </c>
      <c r="C101" s="179">
        <v>29.9</v>
      </c>
      <c r="D101" s="179">
        <v>4.07</v>
      </c>
      <c r="E101" s="179">
        <v>0</v>
      </c>
      <c r="F101" s="184">
        <v>153.97</v>
      </c>
      <c r="G101" s="184">
        <v>137.99</v>
      </c>
      <c r="H101" s="187">
        <v>15.98</v>
      </c>
      <c r="I101" s="179">
        <v>84.05</v>
      </c>
      <c r="J101" s="184">
        <v>84.05</v>
      </c>
      <c r="K101" s="188">
        <v>0</v>
      </c>
    </row>
  </sheetData>
  <mergeCells count="5">
    <mergeCell ref="A2:K2"/>
    <mergeCell ref="A3:K3"/>
    <mergeCell ref="B4:H4"/>
    <mergeCell ref="I4:K4"/>
    <mergeCell ref="A4:A5"/>
  </mergeCells>
  <printOptions horizontalCentered="true"/>
  <pageMargins left="0.590277777777778" right="0.590277777777778" top="0.786805555555556" bottom="0.786805555555556" header="0.511805555555556" footer="0.590277777777778"/>
  <pageSetup paperSize="9" scale="75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Q232"/>
  <sheetViews>
    <sheetView zoomScale="145" zoomScaleNormal="145" workbookViewId="0">
      <selection activeCell="E13" sqref="E13"/>
    </sheetView>
  </sheetViews>
  <sheetFormatPr defaultColWidth="9" defaultRowHeight="14.25"/>
  <cols>
    <col min="1" max="1" width="10.875" style="112" customWidth="true"/>
    <col min="2" max="6" width="8.625" style="110" customWidth="true"/>
    <col min="7" max="7" width="8.625" style="113" customWidth="true"/>
    <col min="8" max="8" width="8.625" style="110" customWidth="true"/>
    <col min="9" max="15" width="8.625" style="114" customWidth="true"/>
    <col min="16" max="16" width="8.625" style="115" customWidth="true"/>
    <col min="17" max="17" width="10.375" style="110"/>
  </cols>
  <sheetData>
    <row r="1" s="110" customFormat="true" ht="18.75" spans="1:16">
      <c r="A1" s="116"/>
      <c r="B1" s="117"/>
      <c r="C1" s="117"/>
      <c r="D1" s="118">
        <v>37801</v>
      </c>
      <c r="E1" s="118">
        <v>11841</v>
      </c>
      <c r="F1" s="118"/>
      <c r="G1" s="138">
        <v>754</v>
      </c>
      <c r="H1" s="118" t="e">
        <f>G1+F7</f>
        <v>#NAME?</v>
      </c>
      <c r="I1" s="145"/>
      <c r="J1" s="146"/>
      <c r="K1" s="146"/>
      <c r="L1" s="146"/>
      <c r="M1" s="146"/>
      <c r="N1" s="146"/>
      <c r="O1" s="114"/>
      <c r="P1" s="115"/>
    </row>
    <row r="2" s="110" customFormat="true" ht="24.75" customHeight="true" spans="1:16">
      <c r="A2" s="119" t="s">
        <v>110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47"/>
      <c r="M2" s="147"/>
      <c r="N2" s="147"/>
      <c r="O2" s="119"/>
      <c r="P2" s="119"/>
    </row>
    <row r="3" s="110" customFormat="true" spans="1:16">
      <c r="A3" s="120"/>
      <c r="B3" s="121"/>
      <c r="C3" s="121"/>
      <c r="D3" s="121"/>
      <c r="E3" s="139"/>
      <c r="F3" s="139"/>
      <c r="G3" s="113"/>
      <c r="H3" s="139"/>
      <c r="I3" s="114"/>
      <c r="J3" s="114"/>
      <c r="K3" s="114"/>
      <c r="L3" s="114"/>
      <c r="M3" s="114"/>
      <c r="N3" s="114"/>
      <c r="O3" s="114"/>
      <c r="P3" s="115"/>
    </row>
    <row r="4" s="110" customFormat="true" ht="50.1" customHeight="true" spans="1:16">
      <c r="A4" s="122" t="s">
        <v>3</v>
      </c>
      <c r="B4" s="123" t="s">
        <v>6</v>
      </c>
      <c r="C4" s="124"/>
      <c r="D4" s="125" t="s">
        <v>7</v>
      </c>
      <c r="E4" s="125"/>
      <c r="F4" s="125" t="s">
        <v>111</v>
      </c>
      <c r="G4" s="140" t="s">
        <v>112</v>
      </c>
      <c r="H4" s="141"/>
      <c r="I4" s="148"/>
      <c r="J4" s="149" t="s">
        <v>113</v>
      </c>
      <c r="K4" s="149" t="s">
        <v>114</v>
      </c>
      <c r="L4" s="149" t="s">
        <v>115</v>
      </c>
      <c r="M4" s="149" t="s">
        <v>116</v>
      </c>
      <c r="N4" s="149" t="s">
        <v>10</v>
      </c>
      <c r="O4" s="149" t="s">
        <v>117</v>
      </c>
      <c r="P4" s="149" t="s">
        <v>118</v>
      </c>
    </row>
    <row r="5" s="110" customFormat="true" ht="50.1" customHeight="true" spans="1:16">
      <c r="A5" s="122"/>
      <c r="B5" s="125" t="s">
        <v>119</v>
      </c>
      <c r="C5" s="125" t="s">
        <v>120</v>
      </c>
      <c r="D5" s="125" t="s">
        <v>121</v>
      </c>
      <c r="E5" s="125" t="s">
        <v>120</v>
      </c>
      <c r="F5" s="125"/>
      <c r="G5" s="142" t="s">
        <v>122</v>
      </c>
      <c r="H5" s="143" t="s">
        <v>123</v>
      </c>
      <c r="I5" s="143" t="s">
        <v>124</v>
      </c>
      <c r="J5" s="150"/>
      <c r="K5" s="150"/>
      <c r="L5" s="150"/>
      <c r="M5" s="150"/>
      <c r="N5" s="150"/>
      <c r="O5" s="150"/>
      <c r="P5" s="150"/>
    </row>
    <row r="6" s="110" customFormat="true" ht="21" customHeight="true" spans="1:16">
      <c r="A6" s="122"/>
      <c r="B6" s="125"/>
      <c r="C6" s="125"/>
      <c r="D6" s="125"/>
      <c r="E6" s="125"/>
      <c r="F6" s="125"/>
      <c r="G6" s="142"/>
      <c r="H6" s="143"/>
      <c r="I6" s="143"/>
      <c r="J6" s="150"/>
      <c r="K6" s="150"/>
      <c r="L6" s="150"/>
      <c r="M6" s="150"/>
      <c r="N6" s="150"/>
      <c r="O6" s="152"/>
      <c r="P6" s="153"/>
    </row>
    <row r="7" s="110" customFormat="true" spans="1:17">
      <c r="A7" s="126" t="s">
        <v>14</v>
      </c>
      <c r="B7" s="127">
        <f t="shared" ref="B7:J7" si="0">SUM(B8:B232)/2</f>
        <v>204</v>
      </c>
      <c r="C7" s="128">
        <f t="shared" si="0"/>
        <v>25960</v>
      </c>
      <c r="D7" s="128" t="e">
        <f>_xlfn.XLOOKUP($A7,人口!$C:$C,人口!F:F,"",0)</f>
        <v>#NAME?</v>
      </c>
      <c r="E7" s="128" t="e">
        <f t="shared" si="0"/>
        <v>#NAME?</v>
      </c>
      <c r="F7" s="128" t="e">
        <f t="shared" si="0"/>
        <v>#NAME?</v>
      </c>
      <c r="G7" s="128" t="e">
        <f t="shared" si="0"/>
        <v>#NAME?</v>
      </c>
      <c r="H7" s="128" t="e">
        <f t="shared" si="0"/>
        <v>#NAME?</v>
      </c>
      <c r="I7" s="128" t="e">
        <f t="shared" si="0"/>
        <v>#NAME?</v>
      </c>
      <c r="J7" s="128" t="e">
        <f t="shared" si="0"/>
        <v>#NAME?</v>
      </c>
      <c r="K7" s="128">
        <v>20000</v>
      </c>
      <c r="L7" s="128" t="e">
        <f t="shared" ref="L7:L70" si="1">I7+K7</f>
        <v>#NAME?</v>
      </c>
      <c r="M7" s="128" t="e">
        <f>SUM(M8:M232)/2</f>
        <v>#NAME?</v>
      </c>
      <c r="N7" s="128" t="e">
        <f>L7+M7</f>
        <v>#NAME?</v>
      </c>
      <c r="O7" s="128" t="e">
        <f>SUM(O8:O232)/2</f>
        <v>#NAME?</v>
      </c>
      <c r="P7" s="128" t="e">
        <f>N7-O7</f>
        <v>#NAME?</v>
      </c>
      <c r="Q7" s="112"/>
    </row>
    <row r="8" s="111" customFormat="true" spans="1:16">
      <c r="A8" s="129" t="s">
        <v>16</v>
      </c>
      <c r="B8" s="130">
        <f t="shared" ref="B8:K8" si="2">SUM(B9:B29)</f>
        <v>21</v>
      </c>
      <c r="C8" s="131">
        <f t="shared" si="2"/>
        <v>1840</v>
      </c>
      <c r="D8" s="128" t="e">
        <f>_xlfn.XLOOKUP($A8,人口!$C:$C,人口!F:F,"",0)</f>
        <v>#NAME?</v>
      </c>
      <c r="E8" s="131" t="e">
        <f t="shared" si="2"/>
        <v>#NAME?</v>
      </c>
      <c r="F8" s="131" t="e">
        <f t="shared" si="2"/>
        <v>#NAME?</v>
      </c>
      <c r="G8" s="131" t="e">
        <f t="shared" si="2"/>
        <v>#NAME?</v>
      </c>
      <c r="H8" s="131" t="e">
        <f t="shared" si="2"/>
        <v>#NAME?</v>
      </c>
      <c r="I8" s="131" t="e">
        <f t="shared" si="2"/>
        <v>#NAME?</v>
      </c>
      <c r="J8" s="131" t="e">
        <f t="shared" si="2"/>
        <v>#NAME?</v>
      </c>
      <c r="K8" s="128">
        <f t="shared" si="2"/>
        <v>0</v>
      </c>
      <c r="L8" s="128" t="e">
        <f t="shared" si="1"/>
        <v>#NAME?</v>
      </c>
      <c r="M8" s="128" t="e">
        <f>SUM(M9:M29)</f>
        <v>#NAME?</v>
      </c>
      <c r="N8" s="128" t="e">
        <f t="shared" ref="N8:N71" si="3">L8+M8</f>
        <v>#NAME?</v>
      </c>
      <c r="O8" s="128" t="e">
        <f>SUM(O9:O29)</f>
        <v>#NAME?</v>
      </c>
      <c r="P8" s="128" t="e">
        <f t="shared" ref="P8:P71" si="4">N8-O8</f>
        <v>#NAME?</v>
      </c>
    </row>
    <row r="9" s="110" customFormat="true" spans="1:16">
      <c r="A9" s="132" t="s">
        <v>125</v>
      </c>
      <c r="B9" s="133">
        <v>1</v>
      </c>
      <c r="C9" s="134">
        <v>400</v>
      </c>
      <c r="D9" s="135" t="e">
        <f>_xlfn.XLOOKUP($A9,人口!$C:$C,人口!F:F,"",0)</f>
        <v>#NAME?</v>
      </c>
      <c r="E9" s="134" t="e">
        <f>ROUND($E$1/$D$7*D9,2)-0.02</f>
        <v>#NAME?</v>
      </c>
      <c r="F9" s="134" t="e">
        <f t="shared" ref="F9:F29" si="5">C9+E9</f>
        <v>#NAME?</v>
      </c>
      <c r="G9" s="144" t="e">
        <f>_xlfn.XLOOKUP(A9,人口!C:C,人口!G:G,"",0)</f>
        <v>#NAME?</v>
      </c>
      <c r="H9" s="134" t="e">
        <f t="shared" ref="H9:H29" si="6">F9*LOG(G9)</f>
        <v>#NAME?</v>
      </c>
      <c r="I9" s="151" t="e">
        <f>H9/$H$7*$H$1+0.01</f>
        <v>#NAME?</v>
      </c>
      <c r="J9" s="151" t="e">
        <f t="shared" ref="J9:J29" si="7">I9-F9</f>
        <v>#NAME?</v>
      </c>
      <c r="K9" s="151">
        <v>0</v>
      </c>
      <c r="L9" s="135" t="e">
        <f t="shared" si="1"/>
        <v>#NAME?</v>
      </c>
      <c r="M9" s="135" t="e">
        <f>_xlfn.XLOOKUP(A9,提前批资金分配明细!A:A,提前批资金分配明细!G:G,"",0)</f>
        <v>#NAME?</v>
      </c>
      <c r="N9" s="135" t="e">
        <f t="shared" si="3"/>
        <v>#NAME?</v>
      </c>
      <c r="O9" s="154" t="e">
        <f>_xlfn.XLOOKUP(A9,提前批资金分配明细!A:A,提前批资金分配明细!H:H,"",0)</f>
        <v>#NAME?</v>
      </c>
      <c r="P9" s="135" t="e">
        <f t="shared" si="4"/>
        <v>#NAME?</v>
      </c>
    </row>
    <row r="10" s="110" customFormat="true" spans="1:16">
      <c r="A10" s="132" t="s">
        <v>126</v>
      </c>
      <c r="B10" s="133">
        <v>1</v>
      </c>
      <c r="C10" s="134">
        <v>40</v>
      </c>
      <c r="D10" s="135" t="e">
        <f>_xlfn.XLOOKUP($A10,人口!$C:$C,人口!F:F,"",0)</f>
        <v>#NAME?</v>
      </c>
      <c r="E10" s="134" t="e">
        <f t="shared" ref="E10:E29" si="8">ROUND($E$1/$D$7*D10,2)</f>
        <v>#NAME?</v>
      </c>
      <c r="F10" s="134" t="e">
        <f t="shared" si="5"/>
        <v>#NAME?</v>
      </c>
      <c r="G10" s="144" t="e">
        <f>_xlfn.XLOOKUP(A10,人口!C:C,人口!G:G,"",0)</f>
        <v>#NAME?</v>
      </c>
      <c r="H10" s="134" t="e">
        <f t="shared" si="6"/>
        <v>#NAME?</v>
      </c>
      <c r="I10" s="151" t="e">
        <f t="shared" ref="I10:I29" si="9">H10/$H$7*$H$1</f>
        <v>#NAME?</v>
      </c>
      <c r="J10" s="151" t="e">
        <f t="shared" si="7"/>
        <v>#NAME?</v>
      </c>
      <c r="K10" s="151">
        <v>0</v>
      </c>
      <c r="L10" s="135" t="e">
        <f t="shared" si="1"/>
        <v>#NAME?</v>
      </c>
      <c r="M10" s="135" t="e">
        <f>_xlfn.XLOOKUP(A10,提前批资金分配明细!A:A,提前批资金分配明细!G:G,"",0)</f>
        <v>#NAME?</v>
      </c>
      <c r="N10" s="135" t="e">
        <f t="shared" si="3"/>
        <v>#NAME?</v>
      </c>
      <c r="O10" s="154" t="e">
        <f>_xlfn.XLOOKUP(A10,提前批资金分配明细!A:A,提前批资金分配明细!H:H,"",0)</f>
        <v>#NAME?</v>
      </c>
      <c r="P10" s="135" t="e">
        <f t="shared" si="4"/>
        <v>#NAME?</v>
      </c>
    </row>
    <row r="11" s="110" customFormat="true" spans="1:16">
      <c r="A11" s="136" t="s">
        <v>127</v>
      </c>
      <c r="B11" s="133">
        <v>1</v>
      </c>
      <c r="C11" s="134">
        <v>40</v>
      </c>
      <c r="D11" s="135" t="e">
        <f>_xlfn.XLOOKUP($A11,人口!$C:$C,人口!F:F,"",0)</f>
        <v>#NAME?</v>
      </c>
      <c r="E11" s="134" t="e">
        <f t="shared" si="8"/>
        <v>#NAME?</v>
      </c>
      <c r="F11" s="134" t="e">
        <f t="shared" si="5"/>
        <v>#NAME?</v>
      </c>
      <c r="G11" s="144" t="e">
        <f>_xlfn.XLOOKUP(A11,人口!C:C,人口!G:G,"",0)</f>
        <v>#NAME?</v>
      </c>
      <c r="H11" s="134" t="e">
        <f t="shared" si="6"/>
        <v>#NAME?</v>
      </c>
      <c r="I11" s="151" t="e">
        <f t="shared" si="9"/>
        <v>#NAME?</v>
      </c>
      <c r="J11" s="151" t="e">
        <f t="shared" si="7"/>
        <v>#NAME?</v>
      </c>
      <c r="K11" s="151">
        <v>0</v>
      </c>
      <c r="L11" s="135" t="e">
        <f t="shared" si="1"/>
        <v>#NAME?</v>
      </c>
      <c r="M11" s="135" t="e">
        <f>_xlfn.XLOOKUP(A11,提前批资金分配明细!A:A,提前批资金分配明细!G:G,"",0)</f>
        <v>#NAME?</v>
      </c>
      <c r="N11" s="135" t="e">
        <f t="shared" si="3"/>
        <v>#NAME?</v>
      </c>
      <c r="O11" s="154" t="e">
        <f>_xlfn.XLOOKUP(A11,提前批资金分配明细!A:A,提前批资金分配明细!H:H,"",0)</f>
        <v>#NAME?</v>
      </c>
      <c r="P11" s="135" t="e">
        <f t="shared" si="4"/>
        <v>#NAME?</v>
      </c>
    </row>
    <row r="12" s="110" customFormat="true" spans="1:16">
      <c r="A12" s="136" t="s">
        <v>128</v>
      </c>
      <c r="B12" s="133">
        <v>1</v>
      </c>
      <c r="C12" s="134">
        <v>40</v>
      </c>
      <c r="D12" s="135" t="e">
        <f>_xlfn.XLOOKUP($A12,人口!$C:$C,人口!F:F,"",0)</f>
        <v>#NAME?</v>
      </c>
      <c r="E12" s="134" t="e">
        <f t="shared" si="8"/>
        <v>#NAME?</v>
      </c>
      <c r="F12" s="134" t="e">
        <f t="shared" si="5"/>
        <v>#NAME?</v>
      </c>
      <c r="G12" s="144" t="e">
        <f>_xlfn.XLOOKUP(A12,人口!C:C,人口!G:G,"",0)</f>
        <v>#NAME?</v>
      </c>
      <c r="H12" s="134" t="e">
        <f t="shared" si="6"/>
        <v>#NAME?</v>
      </c>
      <c r="I12" s="151" t="e">
        <f t="shared" si="9"/>
        <v>#NAME?</v>
      </c>
      <c r="J12" s="151" t="e">
        <f t="shared" si="7"/>
        <v>#NAME?</v>
      </c>
      <c r="K12" s="151">
        <v>0</v>
      </c>
      <c r="L12" s="135" t="e">
        <f t="shared" si="1"/>
        <v>#NAME?</v>
      </c>
      <c r="M12" s="135" t="e">
        <f>_xlfn.XLOOKUP(A12,提前批资金分配明细!A:A,提前批资金分配明细!G:G,"",0)</f>
        <v>#NAME?</v>
      </c>
      <c r="N12" s="135" t="e">
        <f t="shared" si="3"/>
        <v>#NAME?</v>
      </c>
      <c r="O12" s="154" t="e">
        <f>_xlfn.XLOOKUP(A12,提前批资金分配明细!A:A,提前批资金分配明细!H:H,"",0)</f>
        <v>#NAME?</v>
      </c>
      <c r="P12" s="135" t="e">
        <f t="shared" si="4"/>
        <v>#NAME?</v>
      </c>
    </row>
    <row r="13" s="110" customFormat="true" spans="1:16">
      <c r="A13" s="136" t="s">
        <v>129</v>
      </c>
      <c r="B13" s="133">
        <v>1</v>
      </c>
      <c r="C13" s="134">
        <v>40</v>
      </c>
      <c r="D13" s="135" t="e">
        <f>_xlfn.XLOOKUP($A13,人口!$C:$C,人口!F:F,"",0)</f>
        <v>#NAME?</v>
      </c>
      <c r="E13" s="134" t="e">
        <f t="shared" si="8"/>
        <v>#NAME?</v>
      </c>
      <c r="F13" s="134" t="e">
        <f t="shared" si="5"/>
        <v>#NAME?</v>
      </c>
      <c r="G13" s="144" t="e">
        <f>_xlfn.XLOOKUP(A13,人口!C:C,人口!G:G,"",0)</f>
        <v>#NAME?</v>
      </c>
      <c r="H13" s="134" t="e">
        <f t="shared" si="6"/>
        <v>#NAME?</v>
      </c>
      <c r="I13" s="151" t="e">
        <f t="shared" si="9"/>
        <v>#NAME?</v>
      </c>
      <c r="J13" s="151" t="e">
        <f t="shared" si="7"/>
        <v>#NAME?</v>
      </c>
      <c r="K13" s="151">
        <v>0</v>
      </c>
      <c r="L13" s="135" t="e">
        <f t="shared" si="1"/>
        <v>#NAME?</v>
      </c>
      <c r="M13" s="135" t="e">
        <f>_xlfn.XLOOKUP(A13,提前批资金分配明细!A:A,提前批资金分配明细!G:G,"",0)</f>
        <v>#NAME?</v>
      </c>
      <c r="N13" s="135" t="e">
        <f t="shared" si="3"/>
        <v>#NAME?</v>
      </c>
      <c r="O13" s="154" t="e">
        <f>_xlfn.XLOOKUP(A13,提前批资金分配明细!A:A,提前批资金分配明细!H:H,"",0)</f>
        <v>#NAME?</v>
      </c>
      <c r="P13" s="135" t="e">
        <f t="shared" si="4"/>
        <v>#NAME?</v>
      </c>
    </row>
    <row r="14" s="110" customFormat="true" spans="1:16">
      <c r="A14" s="136" t="s">
        <v>130</v>
      </c>
      <c r="B14" s="133">
        <v>1</v>
      </c>
      <c r="C14" s="134">
        <v>40</v>
      </c>
      <c r="D14" s="135" t="e">
        <f>_xlfn.XLOOKUP($A14,人口!$C:$C,人口!F:F,"",0)</f>
        <v>#NAME?</v>
      </c>
      <c r="E14" s="134" t="e">
        <f t="shared" si="8"/>
        <v>#NAME?</v>
      </c>
      <c r="F14" s="134" t="e">
        <f t="shared" si="5"/>
        <v>#NAME?</v>
      </c>
      <c r="G14" s="144" t="e">
        <f>_xlfn.XLOOKUP(A14,人口!C:C,人口!G:G,"",0)</f>
        <v>#NAME?</v>
      </c>
      <c r="H14" s="134" t="e">
        <f t="shared" si="6"/>
        <v>#NAME?</v>
      </c>
      <c r="I14" s="151" t="e">
        <f t="shared" si="9"/>
        <v>#NAME?</v>
      </c>
      <c r="J14" s="151" t="e">
        <f t="shared" si="7"/>
        <v>#NAME?</v>
      </c>
      <c r="K14" s="151">
        <v>0</v>
      </c>
      <c r="L14" s="135" t="e">
        <f t="shared" si="1"/>
        <v>#NAME?</v>
      </c>
      <c r="M14" s="135" t="e">
        <f>_xlfn.XLOOKUP(A14,提前批资金分配明细!A:A,提前批资金分配明细!G:G,"",0)</f>
        <v>#NAME?</v>
      </c>
      <c r="N14" s="135" t="e">
        <f t="shared" si="3"/>
        <v>#NAME?</v>
      </c>
      <c r="O14" s="154" t="e">
        <f>_xlfn.XLOOKUP(A14,提前批资金分配明细!A:A,提前批资金分配明细!H:H,"",0)</f>
        <v>#NAME?</v>
      </c>
      <c r="P14" s="135" t="e">
        <f t="shared" si="4"/>
        <v>#NAME?</v>
      </c>
    </row>
    <row r="15" s="110" customFormat="true" spans="1:16">
      <c r="A15" s="136" t="s">
        <v>131</v>
      </c>
      <c r="B15" s="133">
        <v>1</v>
      </c>
      <c r="C15" s="134">
        <v>40</v>
      </c>
      <c r="D15" s="135" t="e">
        <f>_xlfn.XLOOKUP($A15,人口!$C:$C,人口!F:F,"",0)</f>
        <v>#NAME?</v>
      </c>
      <c r="E15" s="134" t="e">
        <f t="shared" si="8"/>
        <v>#NAME?</v>
      </c>
      <c r="F15" s="134" t="e">
        <f t="shared" si="5"/>
        <v>#NAME?</v>
      </c>
      <c r="G15" s="144" t="e">
        <f>_xlfn.XLOOKUP(A15,人口!C:C,人口!G:G,"",0)</f>
        <v>#NAME?</v>
      </c>
      <c r="H15" s="134" t="e">
        <f t="shared" si="6"/>
        <v>#NAME?</v>
      </c>
      <c r="I15" s="151" t="e">
        <f t="shared" si="9"/>
        <v>#NAME?</v>
      </c>
      <c r="J15" s="151" t="e">
        <f t="shared" si="7"/>
        <v>#NAME?</v>
      </c>
      <c r="K15" s="151">
        <v>0</v>
      </c>
      <c r="L15" s="135" t="e">
        <f t="shared" si="1"/>
        <v>#NAME?</v>
      </c>
      <c r="M15" s="135" t="e">
        <f>_xlfn.XLOOKUP(A15,提前批资金分配明细!A:A,提前批资金分配明细!G:G,"",0)</f>
        <v>#NAME?</v>
      </c>
      <c r="N15" s="135" t="e">
        <f t="shared" si="3"/>
        <v>#NAME?</v>
      </c>
      <c r="O15" s="154" t="e">
        <f>_xlfn.XLOOKUP(A15,提前批资金分配明细!A:A,提前批资金分配明细!H:H,"",0)</f>
        <v>#NAME?</v>
      </c>
      <c r="P15" s="135" t="e">
        <f t="shared" si="4"/>
        <v>#NAME?</v>
      </c>
    </row>
    <row r="16" s="110" customFormat="true" spans="1:16">
      <c r="A16" s="136" t="s">
        <v>132</v>
      </c>
      <c r="B16" s="133">
        <v>1</v>
      </c>
      <c r="C16" s="134">
        <v>40</v>
      </c>
      <c r="D16" s="135" t="e">
        <f>_xlfn.XLOOKUP($A16,人口!$C:$C,人口!F:F,"",0)</f>
        <v>#NAME?</v>
      </c>
      <c r="E16" s="134" t="e">
        <f t="shared" si="8"/>
        <v>#NAME?</v>
      </c>
      <c r="F16" s="134" t="e">
        <f t="shared" si="5"/>
        <v>#NAME?</v>
      </c>
      <c r="G16" s="144" t="e">
        <f>_xlfn.XLOOKUP(A16,人口!C:C,人口!G:G,"",0)</f>
        <v>#NAME?</v>
      </c>
      <c r="H16" s="134" t="e">
        <f t="shared" si="6"/>
        <v>#NAME?</v>
      </c>
      <c r="I16" s="151" t="e">
        <f t="shared" si="9"/>
        <v>#NAME?</v>
      </c>
      <c r="J16" s="151" t="e">
        <f t="shared" si="7"/>
        <v>#NAME?</v>
      </c>
      <c r="K16" s="151">
        <v>0</v>
      </c>
      <c r="L16" s="135" t="e">
        <f t="shared" si="1"/>
        <v>#NAME?</v>
      </c>
      <c r="M16" s="135" t="e">
        <f>_xlfn.XLOOKUP(A16,提前批资金分配明细!A:A,提前批资金分配明细!G:G,"",0)</f>
        <v>#NAME?</v>
      </c>
      <c r="N16" s="135" t="e">
        <f t="shared" si="3"/>
        <v>#NAME?</v>
      </c>
      <c r="O16" s="154" t="e">
        <f>_xlfn.XLOOKUP(A16,提前批资金分配明细!A:A,提前批资金分配明细!H:H,"",0)</f>
        <v>#NAME?</v>
      </c>
      <c r="P16" s="135" t="e">
        <f t="shared" si="4"/>
        <v>#NAME?</v>
      </c>
    </row>
    <row r="17" s="110" customFormat="true" spans="1:16">
      <c r="A17" s="136" t="s">
        <v>133</v>
      </c>
      <c r="B17" s="133">
        <v>1</v>
      </c>
      <c r="C17" s="134">
        <v>40</v>
      </c>
      <c r="D17" s="135" t="e">
        <f>_xlfn.XLOOKUP($A17,人口!$C:$C,人口!F:F,"",0)</f>
        <v>#NAME?</v>
      </c>
      <c r="E17" s="134" t="e">
        <f t="shared" si="8"/>
        <v>#NAME?</v>
      </c>
      <c r="F17" s="134" t="e">
        <f t="shared" si="5"/>
        <v>#NAME?</v>
      </c>
      <c r="G17" s="144" t="e">
        <f>_xlfn.XLOOKUP(A17,人口!C:C,人口!G:G,"",0)</f>
        <v>#NAME?</v>
      </c>
      <c r="H17" s="134" t="e">
        <f t="shared" si="6"/>
        <v>#NAME?</v>
      </c>
      <c r="I17" s="151" t="e">
        <f t="shared" si="9"/>
        <v>#NAME?</v>
      </c>
      <c r="J17" s="151" t="e">
        <f t="shared" si="7"/>
        <v>#NAME?</v>
      </c>
      <c r="K17" s="151">
        <v>0</v>
      </c>
      <c r="L17" s="135" t="e">
        <f t="shared" si="1"/>
        <v>#NAME?</v>
      </c>
      <c r="M17" s="135" t="e">
        <f>_xlfn.XLOOKUP(A17,提前批资金分配明细!A:A,提前批资金分配明细!G:G,"",0)</f>
        <v>#NAME?</v>
      </c>
      <c r="N17" s="135" t="e">
        <f t="shared" si="3"/>
        <v>#NAME?</v>
      </c>
      <c r="O17" s="154" t="e">
        <f>_xlfn.XLOOKUP(A17,提前批资金分配明细!A:A,提前批资金分配明细!H:H,"",0)</f>
        <v>#NAME?</v>
      </c>
      <c r="P17" s="135" t="e">
        <f t="shared" si="4"/>
        <v>#NAME?</v>
      </c>
    </row>
    <row r="18" s="110" customFormat="true" spans="1:16">
      <c r="A18" s="136" t="s">
        <v>134</v>
      </c>
      <c r="B18" s="133">
        <v>1</v>
      </c>
      <c r="C18" s="134">
        <v>40</v>
      </c>
      <c r="D18" s="135" t="e">
        <f>_xlfn.XLOOKUP($A18,人口!$C:$C,人口!F:F,"",0)</f>
        <v>#NAME?</v>
      </c>
      <c r="E18" s="134" t="e">
        <f t="shared" si="8"/>
        <v>#NAME?</v>
      </c>
      <c r="F18" s="134" t="e">
        <f t="shared" si="5"/>
        <v>#NAME?</v>
      </c>
      <c r="G18" s="144" t="e">
        <f>_xlfn.XLOOKUP(A18,人口!C:C,人口!G:G,"",0)</f>
        <v>#NAME?</v>
      </c>
      <c r="H18" s="134" t="e">
        <f t="shared" si="6"/>
        <v>#NAME?</v>
      </c>
      <c r="I18" s="151" t="e">
        <f t="shared" si="9"/>
        <v>#NAME?</v>
      </c>
      <c r="J18" s="151" t="e">
        <f t="shared" si="7"/>
        <v>#NAME?</v>
      </c>
      <c r="K18" s="151">
        <v>0</v>
      </c>
      <c r="L18" s="135" t="e">
        <f t="shared" si="1"/>
        <v>#NAME?</v>
      </c>
      <c r="M18" s="135" t="e">
        <f>_xlfn.XLOOKUP(A18,提前批资金分配明细!A:A,提前批资金分配明细!G:G,"",0)</f>
        <v>#NAME?</v>
      </c>
      <c r="N18" s="135" t="e">
        <f t="shared" si="3"/>
        <v>#NAME?</v>
      </c>
      <c r="O18" s="154" t="e">
        <f>_xlfn.XLOOKUP(A18,提前批资金分配明细!A:A,提前批资金分配明细!H:H,"",0)</f>
        <v>#NAME?</v>
      </c>
      <c r="P18" s="135" t="e">
        <f t="shared" si="4"/>
        <v>#NAME?</v>
      </c>
    </row>
    <row r="19" s="110" customFormat="true" spans="1:16">
      <c r="A19" s="136" t="s">
        <v>135</v>
      </c>
      <c r="B19" s="133">
        <v>1</v>
      </c>
      <c r="C19" s="134">
        <v>120</v>
      </c>
      <c r="D19" s="135" t="e">
        <f>_xlfn.XLOOKUP($A19,人口!$C:$C,人口!F:F,"",0)</f>
        <v>#NAME?</v>
      </c>
      <c r="E19" s="134" t="e">
        <f t="shared" si="8"/>
        <v>#NAME?</v>
      </c>
      <c r="F19" s="134" t="e">
        <f t="shared" si="5"/>
        <v>#NAME?</v>
      </c>
      <c r="G19" s="144" t="e">
        <f>_xlfn.XLOOKUP(A19,人口!C:C,人口!G:G,"",0)</f>
        <v>#NAME?</v>
      </c>
      <c r="H19" s="134" t="e">
        <f t="shared" si="6"/>
        <v>#NAME?</v>
      </c>
      <c r="I19" s="151" t="e">
        <f t="shared" si="9"/>
        <v>#NAME?</v>
      </c>
      <c r="J19" s="151" t="e">
        <f t="shared" si="7"/>
        <v>#NAME?</v>
      </c>
      <c r="K19" s="151">
        <v>0</v>
      </c>
      <c r="L19" s="135" t="e">
        <f t="shared" si="1"/>
        <v>#NAME?</v>
      </c>
      <c r="M19" s="135" t="e">
        <f>_xlfn.XLOOKUP(A19,提前批资金分配明细!A:A,提前批资金分配明细!G:G,"",0)</f>
        <v>#NAME?</v>
      </c>
      <c r="N19" s="135" t="e">
        <f t="shared" si="3"/>
        <v>#NAME?</v>
      </c>
      <c r="O19" s="154" t="e">
        <f>_xlfn.XLOOKUP(A19,提前批资金分配明细!A:A,提前批资金分配明细!H:H,"",0)</f>
        <v>#NAME?</v>
      </c>
      <c r="P19" s="135" t="e">
        <f t="shared" si="4"/>
        <v>#NAME?</v>
      </c>
    </row>
    <row r="20" s="110" customFormat="true" spans="1:16">
      <c r="A20" s="136" t="s">
        <v>136</v>
      </c>
      <c r="B20" s="133">
        <v>1</v>
      </c>
      <c r="C20" s="134">
        <v>40</v>
      </c>
      <c r="D20" s="135" t="e">
        <f>_xlfn.XLOOKUP($A20,人口!$C:$C,人口!F:F,"",0)</f>
        <v>#NAME?</v>
      </c>
      <c r="E20" s="134" t="e">
        <f t="shared" si="8"/>
        <v>#NAME?</v>
      </c>
      <c r="F20" s="134" t="e">
        <f t="shared" si="5"/>
        <v>#NAME?</v>
      </c>
      <c r="G20" s="144" t="e">
        <f>_xlfn.XLOOKUP(A20,人口!C:C,人口!G:G,"",0)</f>
        <v>#NAME?</v>
      </c>
      <c r="H20" s="134" t="e">
        <f t="shared" si="6"/>
        <v>#NAME?</v>
      </c>
      <c r="I20" s="151" t="e">
        <f t="shared" si="9"/>
        <v>#NAME?</v>
      </c>
      <c r="J20" s="151" t="e">
        <f t="shared" si="7"/>
        <v>#NAME?</v>
      </c>
      <c r="K20" s="151">
        <v>0</v>
      </c>
      <c r="L20" s="135" t="e">
        <f t="shared" si="1"/>
        <v>#NAME?</v>
      </c>
      <c r="M20" s="135" t="e">
        <f>_xlfn.XLOOKUP(A20,提前批资金分配明细!A:A,提前批资金分配明细!G:G,"",0)</f>
        <v>#NAME?</v>
      </c>
      <c r="N20" s="135" t="e">
        <f t="shared" si="3"/>
        <v>#NAME?</v>
      </c>
      <c r="O20" s="154" t="e">
        <f>_xlfn.XLOOKUP(A20,提前批资金分配明细!A:A,提前批资金分配明细!H:H,"",0)</f>
        <v>#NAME?</v>
      </c>
      <c r="P20" s="135" t="e">
        <f t="shared" si="4"/>
        <v>#NAME?</v>
      </c>
    </row>
    <row r="21" s="110" customFormat="true" spans="1:16">
      <c r="A21" s="136" t="s">
        <v>137</v>
      </c>
      <c r="B21" s="133">
        <v>1</v>
      </c>
      <c r="C21" s="134">
        <v>40</v>
      </c>
      <c r="D21" s="135" t="e">
        <f>_xlfn.XLOOKUP($A21,人口!$C:$C,人口!F:F,"",0)</f>
        <v>#NAME?</v>
      </c>
      <c r="E21" s="134" t="e">
        <f t="shared" si="8"/>
        <v>#NAME?</v>
      </c>
      <c r="F21" s="134" t="e">
        <f t="shared" si="5"/>
        <v>#NAME?</v>
      </c>
      <c r="G21" s="144" t="e">
        <f>_xlfn.XLOOKUP(A21,人口!C:C,人口!G:G,"",0)</f>
        <v>#NAME?</v>
      </c>
      <c r="H21" s="134" t="e">
        <f t="shared" si="6"/>
        <v>#NAME?</v>
      </c>
      <c r="I21" s="151" t="e">
        <f t="shared" si="9"/>
        <v>#NAME?</v>
      </c>
      <c r="J21" s="151" t="e">
        <f t="shared" si="7"/>
        <v>#NAME?</v>
      </c>
      <c r="K21" s="151">
        <v>0</v>
      </c>
      <c r="L21" s="135" t="e">
        <f t="shared" si="1"/>
        <v>#NAME?</v>
      </c>
      <c r="M21" s="135" t="e">
        <f>_xlfn.XLOOKUP(A21,提前批资金分配明细!A:A,提前批资金分配明细!G:G,"",0)</f>
        <v>#NAME?</v>
      </c>
      <c r="N21" s="135" t="e">
        <f t="shared" si="3"/>
        <v>#NAME?</v>
      </c>
      <c r="O21" s="154" t="e">
        <f>_xlfn.XLOOKUP(A21,提前批资金分配明细!A:A,提前批资金分配明细!H:H,"",0)</f>
        <v>#NAME?</v>
      </c>
      <c r="P21" s="135" t="e">
        <f t="shared" si="4"/>
        <v>#NAME?</v>
      </c>
    </row>
    <row r="22" s="110" customFormat="true" spans="1:16">
      <c r="A22" s="136" t="s">
        <v>138</v>
      </c>
      <c r="B22" s="133">
        <v>1</v>
      </c>
      <c r="C22" s="134">
        <v>120</v>
      </c>
      <c r="D22" s="135" t="e">
        <f>_xlfn.XLOOKUP($A22,人口!$C:$C,人口!F:F,"",0)</f>
        <v>#NAME?</v>
      </c>
      <c r="E22" s="134" t="e">
        <f t="shared" si="8"/>
        <v>#NAME?</v>
      </c>
      <c r="F22" s="134" t="e">
        <f t="shared" si="5"/>
        <v>#NAME?</v>
      </c>
      <c r="G22" s="144" t="e">
        <f>_xlfn.XLOOKUP(A22,人口!C:C,人口!G:G,"",0)</f>
        <v>#NAME?</v>
      </c>
      <c r="H22" s="134" t="e">
        <f t="shared" si="6"/>
        <v>#NAME?</v>
      </c>
      <c r="I22" s="151" t="e">
        <f t="shared" si="9"/>
        <v>#NAME?</v>
      </c>
      <c r="J22" s="151" t="e">
        <f t="shared" si="7"/>
        <v>#NAME?</v>
      </c>
      <c r="K22" s="151">
        <v>0</v>
      </c>
      <c r="L22" s="135" t="e">
        <f t="shared" si="1"/>
        <v>#NAME?</v>
      </c>
      <c r="M22" s="135" t="e">
        <f>_xlfn.XLOOKUP(A22,提前批资金分配明细!A:A,提前批资金分配明细!G:G,"",0)</f>
        <v>#NAME?</v>
      </c>
      <c r="N22" s="135" t="e">
        <f t="shared" si="3"/>
        <v>#NAME?</v>
      </c>
      <c r="O22" s="154" t="e">
        <f>_xlfn.XLOOKUP(A22,提前批资金分配明细!A:A,提前批资金分配明细!H:H,"",0)</f>
        <v>#NAME?</v>
      </c>
      <c r="P22" s="135" t="e">
        <f t="shared" si="4"/>
        <v>#NAME?</v>
      </c>
    </row>
    <row r="23" s="110" customFormat="true" spans="1:16">
      <c r="A23" s="136" t="s">
        <v>139</v>
      </c>
      <c r="B23" s="133">
        <v>1</v>
      </c>
      <c r="C23" s="134">
        <v>120</v>
      </c>
      <c r="D23" s="135" t="e">
        <f>_xlfn.XLOOKUP($A23,人口!$C:$C,人口!F:F,"",0)</f>
        <v>#NAME?</v>
      </c>
      <c r="E23" s="134" t="e">
        <f t="shared" si="8"/>
        <v>#NAME?</v>
      </c>
      <c r="F23" s="134" t="e">
        <f t="shared" si="5"/>
        <v>#NAME?</v>
      </c>
      <c r="G23" s="144" t="e">
        <f>_xlfn.XLOOKUP(A23,人口!C:C,人口!G:G,"",0)</f>
        <v>#NAME?</v>
      </c>
      <c r="H23" s="134" t="e">
        <f t="shared" si="6"/>
        <v>#NAME?</v>
      </c>
      <c r="I23" s="151" t="e">
        <f t="shared" si="9"/>
        <v>#NAME?</v>
      </c>
      <c r="J23" s="151" t="e">
        <f t="shared" si="7"/>
        <v>#NAME?</v>
      </c>
      <c r="K23" s="151">
        <v>0</v>
      </c>
      <c r="L23" s="135" t="e">
        <f t="shared" si="1"/>
        <v>#NAME?</v>
      </c>
      <c r="M23" s="135" t="e">
        <f>_xlfn.XLOOKUP(A23,提前批资金分配明细!A:A,提前批资金分配明细!G:G,"",0)</f>
        <v>#NAME?</v>
      </c>
      <c r="N23" s="135" t="e">
        <f t="shared" si="3"/>
        <v>#NAME?</v>
      </c>
      <c r="O23" s="154" t="e">
        <f>_xlfn.XLOOKUP(A23,提前批资金分配明细!A:A,提前批资金分配明细!H:H,"",0)</f>
        <v>#NAME?</v>
      </c>
      <c r="P23" s="135" t="e">
        <f t="shared" si="4"/>
        <v>#NAME?</v>
      </c>
    </row>
    <row r="24" s="110" customFormat="true" spans="1:16">
      <c r="A24" s="136" t="s">
        <v>140</v>
      </c>
      <c r="B24" s="133">
        <v>1</v>
      </c>
      <c r="C24" s="134">
        <v>40</v>
      </c>
      <c r="D24" s="135" t="e">
        <f>_xlfn.XLOOKUP($A24,人口!$C:$C,人口!F:F,"",0)</f>
        <v>#NAME?</v>
      </c>
      <c r="E24" s="134" t="e">
        <f t="shared" si="8"/>
        <v>#NAME?</v>
      </c>
      <c r="F24" s="134" t="e">
        <f t="shared" si="5"/>
        <v>#NAME?</v>
      </c>
      <c r="G24" s="144" t="e">
        <f>_xlfn.XLOOKUP(A24,人口!C:C,人口!G:G,"",0)</f>
        <v>#NAME?</v>
      </c>
      <c r="H24" s="134" t="e">
        <f t="shared" si="6"/>
        <v>#NAME?</v>
      </c>
      <c r="I24" s="151" t="e">
        <f t="shared" si="9"/>
        <v>#NAME?</v>
      </c>
      <c r="J24" s="151" t="e">
        <f t="shared" si="7"/>
        <v>#NAME?</v>
      </c>
      <c r="K24" s="151">
        <v>0</v>
      </c>
      <c r="L24" s="135" t="e">
        <f t="shared" si="1"/>
        <v>#NAME?</v>
      </c>
      <c r="M24" s="135" t="e">
        <f>_xlfn.XLOOKUP(A24,提前批资金分配明细!A:A,提前批资金分配明细!G:G,"",0)</f>
        <v>#NAME?</v>
      </c>
      <c r="N24" s="135" t="e">
        <f t="shared" si="3"/>
        <v>#NAME?</v>
      </c>
      <c r="O24" s="154" t="e">
        <f>_xlfn.XLOOKUP(A24,提前批资金分配明细!A:A,提前批资金分配明细!H:H,"",0)</f>
        <v>#NAME?</v>
      </c>
      <c r="P24" s="135" t="e">
        <f t="shared" si="4"/>
        <v>#NAME?</v>
      </c>
    </row>
    <row r="25" s="110" customFormat="true" spans="1:16">
      <c r="A25" s="136" t="s">
        <v>141</v>
      </c>
      <c r="B25" s="133">
        <v>1</v>
      </c>
      <c r="C25" s="134">
        <v>120</v>
      </c>
      <c r="D25" s="135" t="e">
        <f>_xlfn.XLOOKUP($A25,人口!$C:$C,人口!F:F,"",0)</f>
        <v>#NAME?</v>
      </c>
      <c r="E25" s="134" t="e">
        <f t="shared" si="8"/>
        <v>#NAME?</v>
      </c>
      <c r="F25" s="134" t="e">
        <f t="shared" si="5"/>
        <v>#NAME?</v>
      </c>
      <c r="G25" s="144" t="e">
        <f>_xlfn.XLOOKUP(A25,人口!C:C,人口!G:G,"",0)</f>
        <v>#NAME?</v>
      </c>
      <c r="H25" s="134" t="e">
        <f t="shared" si="6"/>
        <v>#NAME?</v>
      </c>
      <c r="I25" s="151" t="e">
        <f t="shared" si="9"/>
        <v>#NAME?</v>
      </c>
      <c r="J25" s="151" t="e">
        <f t="shared" si="7"/>
        <v>#NAME?</v>
      </c>
      <c r="K25" s="151">
        <v>0</v>
      </c>
      <c r="L25" s="135" t="e">
        <f t="shared" si="1"/>
        <v>#NAME?</v>
      </c>
      <c r="M25" s="135" t="e">
        <f>_xlfn.XLOOKUP(A25,提前批资金分配明细!A:A,提前批资金分配明细!G:G,"",0)</f>
        <v>#NAME?</v>
      </c>
      <c r="N25" s="135" t="e">
        <f t="shared" si="3"/>
        <v>#NAME?</v>
      </c>
      <c r="O25" s="154" t="e">
        <f>_xlfn.XLOOKUP(A25,提前批资金分配明细!A:A,提前批资金分配明细!H:H,"",0)</f>
        <v>#NAME?</v>
      </c>
      <c r="P25" s="135" t="e">
        <f t="shared" si="4"/>
        <v>#NAME?</v>
      </c>
    </row>
    <row r="26" s="110" customFormat="true" spans="1:16">
      <c r="A26" s="136" t="s">
        <v>142</v>
      </c>
      <c r="B26" s="133">
        <v>1</v>
      </c>
      <c r="C26" s="134">
        <v>120</v>
      </c>
      <c r="D26" s="135" t="e">
        <f>_xlfn.XLOOKUP($A26,人口!$C:$C,人口!F:F,"",0)</f>
        <v>#NAME?</v>
      </c>
      <c r="E26" s="134" t="e">
        <f t="shared" si="8"/>
        <v>#NAME?</v>
      </c>
      <c r="F26" s="134" t="e">
        <f t="shared" si="5"/>
        <v>#NAME?</v>
      </c>
      <c r="G26" s="144" t="e">
        <f>_xlfn.XLOOKUP(A26,人口!C:C,人口!G:G,"",0)</f>
        <v>#NAME?</v>
      </c>
      <c r="H26" s="134" t="e">
        <f t="shared" si="6"/>
        <v>#NAME?</v>
      </c>
      <c r="I26" s="151" t="e">
        <f t="shared" si="9"/>
        <v>#NAME?</v>
      </c>
      <c r="J26" s="151" t="e">
        <f t="shared" si="7"/>
        <v>#NAME?</v>
      </c>
      <c r="K26" s="151">
        <v>0</v>
      </c>
      <c r="L26" s="135" t="e">
        <f t="shared" si="1"/>
        <v>#NAME?</v>
      </c>
      <c r="M26" s="135" t="e">
        <f>_xlfn.XLOOKUP(A26,提前批资金分配明细!A:A,提前批资金分配明细!G:G,"",0)</f>
        <v>#NAME?</v>
      </c>
      <c r="N26" s="135" t="e">
        <f t="shared" si="3"/>
        <v>#NAME?</v>
      </c>
      <c r="O26" s="154" t="e">
        <f>_xlfn.XLOOKUP(A26,提前批资金分配明细!A:A,提前批资金分配明细!H:H,"",0)</f>
        <v>#NAME?</v>
      </c>
      <c r="P26" s="135" t="e">
        <f t="shared" si="4"/>
        <v>#NAME?</v>
      </c>
    </row>
    <row r="27" s="110" customFormat="true" spans="1:16">
      <c r="A27" s="136" t="s">
        <v>143</v>
      </c>
      <c r="B27" s="133">
        <v>1</v>
      </c>
      <c r="C27" s="134">
        <v>120</v>
      </c>
      <c r="D27" s="135" t="e">
        <f>_xlfn.XLOOKUP($A27,人口!$C:$C,人口!F:F,"",0)</f>
        <v>#NAME?</v>
      </c>
      <c r="E27" s="134" t="e">
        <f t="shared" si="8"/>
        <v>#NAME?</v>
      </c>
      <c r="F27" s="134" t="e">
        <f t="shared" si="5"/>
        <v>#NAME?</v>
      </c>
      <c r="G27" s="144" t="e">
        <f>_xlfn.XLOOKUP(A27,人口!C:C,人口!G:G,"",0)</f>
        <v>#NAME?</v>
      </c>
      <c r="H27" s="134" t="e">
        <f t="shared" si="6"/>
        <v>#NAME?</v>
      </c>
      <c r="I27" s="151" t="e">
        <f t="shared" si="9"/>
        <v>#NAME?</v>
      </c>
      <c r="J27" s="151" t="e">
        <f t="shared" si="7"/>
        <v>#NAME?</v>
      </c>
      <c r="K27" s="151">
        <v>0</v>
      </c>
      <c r="L27" s="135" t="e">
        <f t="shared" si="1"/>
        <v>#NAME?</v>
      </c>
      <c r="M27" s="135" t="e">
        <f>_xlfn.XLOOKUP(A27,提前批资金分配明细!A:A,提前批资金分配明细!G:G,"",0)</f>
        <v>#NAME?</v>
      </c>
      <c r="N27" s="135" t="e">
        <f t="shared" si="3"/>
        <v>#NAME?</v>
      </c>
      <c r="O27" s="154" t="e">
        <f>_xlfn.XLOOKUP(A27,提前批资金分配明细!A:A,提前批资金分配明细!H:H,"",0)</f>
        <v>#NAME?</v>
      </c>
      <c r="P27" s="135" t="e">
        <f t="shared" si="4"/>
        <v>#NAME?</v>
      </c>
    </row>
    <row r="28" s="110" customFormat="true" spans="1:16">
      <c r="A28" s="136" t="s">
        <v>144</v>
      </c>
      <c r="B28" s="133">
        <v>1</v>
      </c>
      <c r="C28" s="134">
        <v>120</v>
      </c>
      <c r="D28" s="135" t="e">
        <f>_xlfn.XLOOKUP($A28,人口!$C:$C,人口!F:F,"",0)</f>
        <v>#NAME?</v>
      </c>
      <c r="E28" s="134" t="e">
        <f t="shared" si="8"/>
        <v>#NAME?</v>
      </c>
      <c r="F28" s="134" t="e">
        <f t="shared" si="5"/>
        <v>#NAME?</v>
      </c>
      <c r="G28" s="144" t="e">
        <f>_xlfn.XLOOKUP(A28,人口!C:C,人口!G:G,"",0)</f>
        <v>#NAME?</v>
      </c>
      <c r="H28" s="134" t="e">
        <f t="shared" si="6"/>
        <v>#NAME?</v>
      </c>
      <c r="I28" s="151" t="e">
        <f t="shared" si="9"/>
        <v>#NAME?</v>
      </c>
      <c r="J28" s="151" t="e">
        <f t="shared" si="7"/>
        <v>#NAME?</v>
      </c>
      <c r="K28" s="151">
        <v>0</v>
      </c>
      <c r="L28" s="135" t="e">
        <f t="shared" si="1"/>
        <v>#NAME?</v>
      </c>
      <c r="M28" s="135" t="e">
        <f>_xlfn.XLOOKUP(A28,提前批资金分配明细!A:A,提前批资金分配明细!G:G,"",0)</f>
        <v>#NAME?</v>
      </c>
      <c r="N28" s="135" t="e">
        <f t="shared" si="3"/>
        <v>#NAME?</v>
      </c>
      <c r="O28" s="154" t="e">
        <f>_xlfn.XLOOKUP(A28,提前批资金分配明细!A:A,提前批资金分配明细!H:H,"",0)</f>
        <v>#NAME?</v>
      </c>
      <c r="P28" s="135" t="e">
        <f t="shared" si="4"/>
        <v>#NAME?</v>
      </c>
    </row>
    <row r="29" s="110" customFormat="true" spans="1:16">
      <c r="A29" s="136" t="s">
        <v>145</v>
      </c>
      <c r="B29" s="133">
        <v>1</v>
      </c>
      <c r="C29" s="134">
        <v>120</v>
      </c>
      <c r="D29" s="135" t="e">
        <f>_xlfn.XLOOKUP($A29,人口!$C:$C,人口!F:F,"",0)</f>
        <v>#NAME?</v>
      </c>
      <c r="E29" s="134" t="e">
        <f t="shared" si="8"/>
        <v>#NAME?</v>
      </c>
      <c r="F29" s="134" t="e">
        <f t="shared" si="5"/>
        <v>#NAME?</v>
      </c>
      <c r="G29" s="144" t="e">
        <f>_xlfn.XLOOKUP(A29,人口!C:C,人口!G:G,"",0)</f>
        <v>#NAME?</v>
      </c>
      <c r="H29" s="134" t="e">
        <f t="shared" si="6"/>
        <v>#NAME?</v>
      </c>
      <c r="I29" s="151" t="e">
        <f t="shared" si="9"/>
        <v>#NAME?</v>
      </c>
      <c r="J29" s="151" t="e">
        <f t="shared" si="7"/>
        <v>#NAME?</v>
      </c>
      <c r="K29" s="151">
        <v>0</v>
      </c>
      <c r="L29" s="135" t="e">
        <f t="shared" si="1"/>
        <v>#NAME?</v>
      </c>
      <c r="M29" s="135" t="e">
        <f>_xlfn.XLOOKUP(A29,提前批资金分配明细!A:A,提前批资金分配明细!G:G,"",0)</f>
        <v>#NAME?</v>
      </c>
      <c r="N29" s="135" t="e">
        <f t="shared" si="3"/>
        <v>#NAME?</v>
      </c>
      <c r="O29" s="154" t="e">
        <f>_xlfn.XLOOKUP(A29,提前批资金分配明细!A:A,提前批资金分配明细!H:H,"",0)</f>
        <v>#NAME?</v>
      </c>
      <c r="P29" s="135" t="e">
        <f t="shared" si="4"/>
        <v>#NAME?</v>
      </c>
    </row>
    <row r="30" s="111" customFormat="true" spans="1:16">
      <c r="A30" s="129" t="s">
        <v>17</v>
      </c>
      <c r="B30" s="130">
        <f t="shared" ref="B30:K30" si="10">SUM(B31:B37)</f>
        <v>7</v>
      </c>
      <c r="C30" s="131">
        <f t="shared" si="10"/>
        <v>960</v>
      </c>
      <c r="D30" s="128" t="e">
        <f>_xlfn.XLOOKUP($A30,人口!$C:$C,人口!F:F,"",0)</f>
        <v>#NAME?</v>
      </c>
      <c r="E30" s="131" t="e">
        <f t="shared" si="10"/>
        <v>#NAME?</v>
      </c>
      <c r="F30" s="131" t="e">
        <f t="shared" si="10"/>
        <v>#NAME?</v>
      </c>
      <c r="G30" s="131" t="e">
        <f t="shared" si="10"/>
        <v>#NAME?</v>
      </c>
      <c r="H30" s="131" t="e">
        <f t="shared" si="10"/>
        <v>#NAME?</v>
      </c>
      <c r="I30" s="131" t="e">
        <f t="shared" si="10"/>
        <v>#NAME?</v>
      </c>
      <c r="J30" s="131" t="e">
        <f t="shared" si="10"/>
        <v>#NAME?</v>
      </c>
      <c r="K30" s="128">
        <f t="shared" si="10"/>
        <v>0</v>
      </c>
      <c r="L30" s="128" t="e">
        <f t="shared" si="1"/>
        <v>#NAME?</v>
      </c>
      <c r="M30" s="128" t="e">
        <f>SUM(M31:M37)</f>
        <v>#NAME?</v>
      </c>
      <c r="N30" s="128" t="e">
        <f t="shared" si="3"/>
        <v>#NAME?</v>
      </c>
      <c r="O30" s="128" t="e">
        <f>SUM(O31:O37)</f>
        <v>#NAME?</v>
      </c>
      <c r="P30" s="128" t="e">
        <f t="shared" si="4"/>
        <v>#NAME?</v>
      </c>
    </row>
    <row r="31" s="110" customFormat="true" spans="1:16">
      <c r="A31" s="132" t="s">
        <v>146</v>
      </c>
      <c r="B31" s="133">
        <v>1</v>
      </c>
      <c r="C31" s="134">
        <v>400</v>
      </c>
      <c r="D31" s="135" t="e">
        <f>_xlfn.XLOOKUP($A31,人口!$C:$C,人口!F:F,"",0)</f>
        <v>#NAME?</v>
      </c>
      <c r="E31" s="134" t="e">
        <f t="shared" ref="E31:E37" si="11">ROUND($E$1/$D$7*D31,2)</f>
        <v>#NAME?</v>
      </c>
      <c r="F31" s="134" t="e">
        <f t="shared" ref="F31:F37" si="12">C31+E31</f>
        <v>#NAME?</v>
      </c>
      <c r="G31" s="144" t="e">
        <f>_xlfn.XLOOKUP(A31,人口!C:C,人口!G:G,"",0)</f>
        <v>#NAME?</v>
      </c>
      <c r="H31" s="134" t="e">
        <f t="shared" ref="H31:H37" si="13">F31*LOG(G31)</f>
        <v>#NAME?</v>
      </c>
      <c r="I31" s="151" t="e">
        <f t="shared" ref="I31:I37" si="14">H31/$H$7*$H$1</f>
        <v>#NAME?</v>
      </c>
      <c r="J31" s="151" t="e">
        <f t="shared" ref="J31:J37" si="15">I31-F31</f>
        <v>#NAME?</v>
      </c>
      <c r="K31" s="151">
        <v>0</v>
      </c>
      <c r="L31" s="135" t="e">
        <f t="shared" si="1"/>
        <v>#NAME?</v>
      </c>
      <c r="M31" s="135" t="e">
        <f>_xlfn.XLOOKUP(A31,提前批资金分配明细!A:A,提前批资金分配明细!G:G,"",0)</f>
        <v>#NAME?</v>
      </c>
      <c r="N31" s="135" t="e">
        <f t="shared" si="3"/>
        <v>#NAME?</v>
      </c>
      <c r="O31" s="154" t="e">
        <f>_xlfn.XLOOKUP(A31,提前批资金分配明细!A:A,提前批资金分配明细!H:H,"",0)</f>
        <v>#NAME?</v>
      </c>
      <c r="P31" s="135" t="e">
        <f t="shared" si="4"/>
        <v>#NAME?</v>
      </c>
    </row>
    <row r="32" s="110" customFormat="true" spans="1:16">
      <c r="A32" s="132" t="s">
        <v>147</v>
      </c>
      <c r="B32" s="133">
        <v>1</v>
      </c>
      <c r="C32" s="134">
        <v>40</v>
      </c>
      <c r="D32" s="135" t="e">
        <f>_xlfn.XLOOKUP($A32,人口!$C:$C,人口!F:F,"",0)</f>
        <v>#NAME?</v>
      </c>
      <c r="E32" s="134" t="e">
        <f t="shared" si="11"/>
        <v>#NAME?</v>
      </c>
      <c r="F32" s="134" t="e">
        <f t="shared" si="12"/>
        <v>#NAME?</v>
      </c>
      <c r="G32" s="144" t="e">
        <f>_xlfn.XLOOKUP(A32,人口!C:C,人口!G:G,"",0)</f>
        <v>#NAME?</v>
      </c>
      <c r="H32" s="134" t="e">
        <f t="shared" si="13"/>
        <v>#NAME?</v>
      </c>
      <c r="I32" s="151" t="e">
        <f t="shared" si="14"/>
        <v>#NAME?</v>
      </c>
      <c r="J32" s="151" t="e">
        <f t="shared" si="15"/>
        <v>#NAME?</v>
      </c>
      <c r="K32" s="151">
        <v>0</v>
      </c>
      <c r="L32" s="135" t="e">
        <f t="shared" si="1"/>
        <v>#NAME?</v>
      </c>
      <c r="M32" s="135" t="e">
        <f>_xlfn.XLOOKUP(A32,提前批资金分配明细!A:A,提前批资金分配明细!G:G,"",0)</f>
        <v>#NAME?</v>
      </c>
      <c r="N32" s="135" t="e">
        <f t="shared" si="3"/>
        <v>#NAME?</v>
      </c>
      <c r="O32" s="154" t="e">
        <f>_xlfn.XLOOKUP(A32,提前批资金分配明细!A:A,提前批资金分配明细!H:H,"",0)</f>
        <v>#NAME?</v>
      </c>
      <c r="P32" s="135" t="e">
        <f t="shared" si="4"/>
        <v>#NAME?</v>
      </c>
    </row>
    <row r="33" s="110" customFormat="true" spans="1:16">
      <c r="A33" s="132" t="s">
        <v>148</v>
      </c>
      <c r="B33" s="133">
        <v>1</v>
      </c>
      <c r="C33" s="134">
        <v>40</v>
      </c>
      <c r="D33" s="135" t="e">
        <f>_xlfn.XLOOKUP($A33,人口!$C:$C,人口!F:F,"",0)</f>
        <v>#NAME?</v>
      </c>
      <c r="E33" s="134" t="e">
        <f t="shared" si="11"/>
        <v>#NAME?</v>
      </c>
      <c r="F33" s="134" t="e">
        <f t="shared" si="12"/>
        <v>#NAME?</v>
      </c>
      <c r="G33" s="144" t="e">
        <f>_xlfn.XLOOKUP(A33,人口!C:C,人口!G:G,"",0)</f>
        <v>#NAME?</v>
      </c>
      <c r="H33" s="134" t="e">
        <f t="shared" si="13"/>
        <v>#NAME?</v>
      </c>
      <c r="I33" s="151" t="e">
        <f t="shared" si="14"/>
        <v>#NAME?</v>
      </c>
      <c r="J33" s="151" t="e">
        <f t="shared" si="15"/>
        <v>#NAME?</v>
      </c>
      <c r="K33" s="151">
        <v>0</v>
      </c>
      <c r="L33" s="135" t="e">
        <f t="shared" si="1"/>
        <v>#NAME?</v>
      </c>
      <c r="M33" s="135" t="e">
        <f>_xlfn.XLOOKUP(A33,提前批资金分配明细!A:A,提前批资金分配明细!G:G,"",0)</f>
        <v>#NAME?</v>
      </c>
      <c r="N33" s="135" t="e">
        <f t="shared" si="3"/>
        <v>#NAME?</v>
      </c>
      <c r="O33" s="154" t="e">
        <f>_xlfn.XLOOKUP(A33,提前批资金分配明细!A:A,提前批资金分配明细!H:H,"",0)</f>
        <v>#NAME?</v>
      </c>
      <c r="P33" s="135" t="e">
        <f t="shared" si="4"/>
        <v>#NAME?</v>
      </c>
    </row>
    <row r="34" s="110" customFormat="true" spans="1:16">
      <c r="A34" s="137" t="s">
        <v>38</v>
      </c>
      <c r="B34" s="133">
        <v>1</v>
      </c>
      <c r="C34" s="134">
        <v>120</v>
      </c>
      <c r="D34" s="135" t="e">
        <f>_xlfn.XLOOKUP($A34,人口!$C:$C,人口!F:F,"",0)</f>
        <v>#NAME?</v>
      </c>
      <c r="E34" s="134" t="e">
        <f t="shared" si="11"/>
        <v>#NAME?</v>
      </c>
      <c r="F34" s="134" t="e">
        <f t="shared" si="12"/>
        <v>#NAME?</v>
      </c>
      <c r="G34" s="144" t="e">
        <f>_xlfn.XLOOKUP(A34,人口!C:C,人口!G:G,"",0)</f>
        <v>#NAME?</v>
      </c>
      <c r="H34" s="134" t="e">
        <f t="shared" si="13"/>
        <v>#NAME?</v>
      </c>
      <c r="I34" s="151" t="e">
        <f t="shared" si="14"/>
        <v>#NAME?</v>
      </c>
      <c r="J34" s="151" t="e">
        <f t="shared" si="15"/>
        <v>#NAME?</v>
      </c>
      <c r="K34" s="151">
        <v>0</v>
      </c>
      <c r="L34" s="135" t="e">
        <f t="shared" si="1"/>
        <v>#NAME?</v>
      </c>
      <c r="M34" s="135" t="e">
        <f>_xlfn.XLOOKUP(A34,提前批资金分配明细!A:A,提前批资金分配明细!G:G,"",0)</f>
        <v>#NAME?</v>
      </c>
      <c r="N34" s="135" t="e">
        <f t="shared" si="3"/>
        <v>#NAME?</v>
      </c>
      <c r="O34" s="154" t="e">
        <f>_xlfn.XLOOKUP(A34,提前批资金分配明细!A:A,提前批资金分配明细!H:H,"",0)</f>
        <v>#NAME?</v>
      </c>
      <c r="P34" s="135" t="e">
        <f t="shared" si="4"/>
        <v>#NAME?</v>
      </c>
    </row>
    <row r="35" s="110" customFormat="true" spans="1:16">
      <c r="A35" s="137" t="s">
        <v>39</v>
      </c>
      <c r="B35" s="133">
        <v>1</v>
      </c>
      <c r="C35" s="134">
        <v>120</v>
      </c>
      <c r="D35" s="135" t="e">
        <f>_xlfn.XLOOKUP($A35,人口!$C:$C,人口!F:F,"",0)</f>
        <v>#NAME?</v>
      </c>
      <c r="E35" s="134" t="e">
        <f t="shared" si="11"/>
        <v>#NAME?</v>
      </c>
      <c r="F35" s="134" t="e">
        <f t="shared" si="12"/>
        <v>#NAME?</v>
      </c>
      <c r="G35" s="144" t="e">
        <f>_xlfn.XLOOKUP(A35,人口!C:C,人口!G:G,"",0)</f>
        <v>#NAME?</v>
      </c>
      <c r="H35" s="134" t="e">
        <f t="shared" si="13"/>
        <v>#NAME?</v>
      </c>
      <c r="I35" s="151" t="e">
        <f t="shared" si="14"/>
        <v>#NAME?</v>
      </c>
      <c r="J35" s="151" t="e">
        <f t="shared" si="15"/>
        <v>#NAME?</v>
      </c>
      <c r="K35" s="151">
        <v>0</v>
      </c>
      <c r="L35" s="135" t="e">
        <f t="shared" si="1"/>
        <v>#NAME?</v>
      </c>
      <c r="M35" s="135" t="e">
        <f>_xlfn.XLOOKUP(A35,提前批资金分配明细!A:A,提前批资金分配明细!G:G,"",0)</f>
        <v>#NAME?</v>
      </c>
      <c r="N35" s="135" t="e">
        <f t="shared" si="3"/>
        <v>#NAME?</v>
      </c>
      <c r="O35" s="154" t="e">
        <f>_xlfn.XLOOKUP(A35,提前批资金分配明细!A:A,提前批资金分配明细!H:H,"",0)</f>
        <v>#NAME?</v>
      </c>
      <c r="P35" s="135" t="e">
        <f t="shared" si="4"/>
        <v>#NAME?</v>
      </c>
    </row>
    <row r="36" s="110" customFormat="true" spans="1:16">
      <c r="A36" s="137" t="s">
        <v>40</v>
      </c>
      <c r="B36" s="133">
        <v>1</v>
      </c>
      <c r="C36" s="134">
        <v>120</v>
      </c>
      <c r="D36" s="135" t="e">
        <f>_xlfn.XLOOKUP($A36,人口!$C:$C,人口!F:F,"",0)</f>
        <v>#NAME?</v>
      </c>
      <c r="E36" s="134" t="e">
        <f t="shared" si="11"/>
        <v>#NAME?</v>
      </c>
      <c r="F36" s="134" t="e">
        <f t="shared" si="12"/>
        <v>#NAME?</v>
      </c>
      <c r="G36" s="144" t="e">
        <f>_xlfn.XLOOKUP(A36,人口!C:C,人口!G:G,"",0)</f>
        <v>#NAME?</v>
      </c>
      <c r="H36" s="134" t="e">
        <f t="shared" si="13"/>
        <v>#NAME?</v>
      </c>
      <c r="I36" s="151" t="e">
        <f t="shared" si="14"/>
        <v>#NAME?</v>
      </c>
      <c r="J36" s="151" t="e">
        <f t="shared" si="15"/>
        <v>#NAME?</v>
      </c>
      <c r="K36" s="151">
        <v>0</v>
      </c>
      <c r="L36" s="135" t="e">
        <f t="shared" si="1"/>
        <v>#NAME?</v>
      </c>
      <c r="M36" s="135" t="e">
        <f>_xlfn.XLOOKUP(A36,提前批资金分配明细!A:A,提前批资金分配明细!G:G,"",0)</f>
        <v>#NAME?</v>
      </c>
      <c r="N36" s="135" t="e">
        <f t="shared" si="3"/>
        <v>#NAME?</v>
      </c>
      <c r="O36" s="154" t="e">
        <f>_xlfn.XLOOKUP(A36,提前批资金分配明细!A:A,提前批资金分配明细!H:H,"",0)</f>
        <v>#NAME?</v>
      </c>
      <c r="P36" s="135" t="e">
        <f t="shared" si="4"/>
        <v>#NAME?</v>
      </c>
    </row>
    <row r="37" s="110" customFormat="true" spans="1:16">
      <c r="A37" s="137" t="s">
        <v>41</v>
      </c>
      <c r="B37" s="133">
        <v>1</v>
      </c>
      <c r="C37" s="134">
        <v>120</v>
      </c>
      <c r="D37" s="135" t="e">
        <f>_xlfn.XLOOKUP($A37,人口!$C:$C,人口!F:F,"",0)</f>
        <v>#NAME?</v>
      </c>
      <c r="E37" s="134" t="e">
        <f t="shared" si="11"/>
        <v>#NAME?</v>
      </c>
      <c r="F37" s="134" t="e">
        <f t="shared" si="12"/>
        <v>#NAME?</v>
      </c>
      <c r="G37" s="144" t="e">
        <f>_xlfn.XLOOKUP(A37,人口!C:C,人口!G:G,"",0)</f>
        <v>#NAME?</v>
      </c>
      <c r="H37" s="134" t="e">
        <f t="shared" si="13"/>
        <v>#NAME?</v>
      </c>
      <c r="I37" s="151" t="e">
        <f t="shared" si="14"/>
        <v>#NAME?</v>
      </c>
      <c r="J37" s="151" t="e">
        <f t="shared" si="15"/>
        <v>#NAME?</v>
      </c>
      <c r="K37" s="151">
        <v>0</v>
      </c>
      <c r="L37" s="135" t="e">
        <f t="shared" si="1"/>
        <v>#NAME?</v>
      </c>
      <c r="M37" s="135" t="e">
        <f>_xlfn.XLOOKUP(A37,提前批资金分配明细!A:A,提前批资金分配明细!G:G,"",0)</f>
        <v>#NAME?</v>
      </c>
      <c r="N37" s="135" t="e">
        <f t="shared" si="3"/>
        <v>#NAME?</v>
      </c>
      <c r="O37" s="154" t="e">
        <f>_xlfn.XLOOKUP(A37,提前批资金分配明细!A:A,提前批资金分配明细!H:H,"",0)</f>
        <v>#NAME?</v>
      </c>
      <c r="P37" s="135" t="e">
        <f t="shared" si="4"/>
        <v>#NAME?</v>
      </c>
    </row>
    <row r="38" s="111" customFormat="true" spans="1:16">
      <c r="A38" s="129" t="s">
        <v>18</v>
      </c>
      <c r="B38" s="130">
        <f t="shared" ref="B38:K38" si="16">SUM(B39:B48)</f>
        <v>10</v>
      </c>
      <c r="C38" s="131">
        <f t="shared" si="16"/>
        <v>1240</v>
      </c>
      <c r="D38" s="128" t="e">
        <f>_xlfn.XLOOKUP($A38,人口!$C:$C,人口!F:F,"",0)</f>
        <v>#NAME?</v>
      </c>
      <c r="E38" s="131" t="e">
        <f t="shared" si="16"/>
        <v>#NAME?</v>
      </c>
      <c r="F38" s="131" t="e">
        <f t="shared" si="16"/>
        <v>#NAME?</v>
      </c>
      <c r="G38" s="131" t="e">
        <f t="shared" si="16"/>
        <v>#NAME?</v>
      </c>
      <c r="H38" s="131" t="e">
        <f t="shared" si="16"/>
        <v>#NAME?</v>
      </c>
      <c r="I38" s="131" t="e">
        <f t="shared" si="16"/>
        <v>#NAME?</v>
      </c>
      <c r="J38" s="131" t="e">
        <f t="shared" si="16"/>
        <v>#NAME?</v>
      </c>
      <c r="K38" s="128">
        <f t="shared" si="16"/>
        <v>0</v>
      </c>
      <c r="L38" s="128" t="e">
        <f t="shared" si="1"/>
        <v>#NAME?</v>
      </c>
      <c r="M38" s="128" t="e">
        <f>SUM(M39:M48)</f>
        <v>#NAME?</v>
      </c>
      <c r="N38" s="128" t="e">
        <f t="shared" si="3"/>
        <v>#NAME?</v>
      </c>
      <c r="O38" s="128" t="e">
        <f>SUM(O39:O48)</f>
        <v>#NAME?</v>
      </c>
      <c r="P38" s="128" t="e">
        <f t="shared" si="4"/>
        <v>#NAME?</v>
      </c>
    </row>
    <row r="39" s="110" customFormat="true" spans="1:16">
      <c r="A39" s="132" t="s">
        <v>149</v>
      </c>
      <c r="B39" s="133">
        <v>1</v>
      </c>
      <c r="C39" s="134">
        <v>400</v>
      </c>
      <c r="D39" s="135" t="e">
        <f>_xlfn.XLOOKUP($A39,人口!$C:$C,人口!F:F,"",0)</f>
        <v>#NAME?</v>
      </c>
      <c r="E39" s="134" t="e">
        <f t="shared" ref="E39:E48" si="17">ROUND($E$1/$D$7*D39,2)</f>
        <v>#NAME?</v>
      </c>
      <c r="F39" s="134" t="e">
        <f t="shared" ref="F39:F48" si="18">C39+E39</f>
        <v>#NAME?</v>
      </c>
      <c r="G39" s="144" t="e">
        <f>_xlfn.XLOOKUP(A39,人口!C:C,人口!G:G,"",0)</f>
        <v>#NAME?</v>
      </c>
      <c r="H39" s="134" t="e">
        <f t="shared" ref="H39:H48" si="19">F39*LOG(G39)</f>
        <v>#NAME?</v>
      </c>
      <c r="I39" s="151" t="e">
        <f t="shared" ref="I39:I48" si="20">H39/$H$7*$H$1</f>
        <v>#NAME?</v>
      </c>
      <c r="J39" s="151" t="e">
        <f t="shared" ref="J39:J48" si="21">I39-F39</f>
        <v>#NAME?</v>
      </c>
      <c r="K39" s="151">
        <v>0</v>
      </c>
      <c r="L39" s="135" t="e">
        <f t="shared" si="1"/>
        <v>#NAME?</v>
      </c>
      <c r="M39" s="135" t="e">
        <f>_xlfn.XLOOKUP(A39,提前批资金分配明细!A:A,提前批资金分配明细!G:G,"",0)</f>
        <v>#NAME?</v>
      </c>
      <c r="N39" s="135" t="e">
        <f t="shared" si="3"/>
        <v>#NAME?</v>
      </c>
      <c r="O39" s="154" t="e">
        <f>_xlfn.XLOOKUP(A39,提前批资金分配明细!A:A,提前批资金分配明细!H:H,"",0)</f>
        <v>#NAME?</v>
      </c>
      <c r="P39" s="135" t="e">
        <f t="shared" si="4"/>
        <v>#NAME?</v>
      </c>
    </row>
    <row r="40" s="110" customFormat="true" spans="1:16">
      <c r="A40" s="132" t="s">
        <v>150</v>
      </c>
      <c r="B40" s="133">
        <v>1</v>
      </c>
      <c r="C40" s="134">
        <v>40</v>
      </c>
      <c r="D40" s="135" t="e">
        <f>_xlfn.XLOOKUP($A40,人口!$C:$C,人口!F:F,"",0)</f>
        <v>#NAME?</v>
      </c>
      <c r="E40" s="134" t="e">
        <f t="shared" si="17"/>
        <v>#NAME?</v>
      </c>
      <c r="F40" s="134" t="e">
        <f t="shared" si="18"/>
        <v>#NAME?</v>
      </c>
      <c r="G40" s="144" t="e">
        <f>_xlfn.XLOOKUP(A40,人口!C:C,人口!G:G,"",0)</f>
        <v>#NAME?</v>
      </c>
      <c r="H40" s="134" t="e">
        <f t="shared" si="19"/>
        <v>#NAME?</v>
      </c>
      <c r="I40" s="151" t="e">
        <f t="shared" si="20"/>
        <v>#NAME?</v>
      </c>
      <c r="J40" s="151" t="e">
        <f t="shared" si="21"/>
        <v>#NAME?</v>
      </c>
      <c r="K40" s="151">
        <v>0</v>
      </c>
      <c r="L40" s="135" t="e">
        <f t="shared" si="1"/>
        <v>#NAME?</v>
      </c>
      <c r="M40" s="135" t="e">
        <f>_xlfn.XLOOKUP(A40,提前批资金分配明细!A:A,提前批资金分配明细!G:G,"",0)</f>
        <v>#NAME?</v>
      </c>
      <c r="N40" s="135" t="e">
        <f t="shared" si="3"/>
        <v>#NAME?</v>
      </c>
      <c r="O40" s="154" t="e">
        <f>_xlfn.XLOOKUP(A40,提前批资金分配明细!A:A,提前批资金分配明细!H:H,"",0)</f>
        <v>#NAME?</v>
      </c>
      <c r="P40" s="135" t="e">
        <f t="shared" si="4"/>
        <v>#NAME?</v>
      </c>
    </row>
    <row r="41" s="110" customFormat="true" spans="1:16">
      <c r="A41" s="132" t="s">
        <v>151</v>
      </c>
      <c r="B41" s="133">
        <v>1</v>
      </c>
      <c r="C41" s="134">
        <v>40</v>
      </c>
      <c r="D41" s="135" t="e">
        <f>_xlfn.XLOOKUP($A41,人口!$C:$C,人口!F:F,"",0)</f>
        <v>#NAME?</v>
      </c>
      <c r="E41" s="134" t="e">
        <f t="shared" si="17"/>
        <v>#NAME?</v>
      </c>
      <c r="F41" s="134" t="e">
        <f t="shared" si="18"/>
        <v>#NAME?</v>
      </c>
      <c r="G41" s="144" t="e">
        <f>_xlfn.XLOOKUP(A41,人口!C:C,人口!G:G,"",0)</f>
        <v>#NAME?</v>
      </c>
      <c r="H41" s="134" t="e">
        <f t="shared" si="19"/>
        <v>#NAME?</v>
      </c>
      <c r="I41" s="151" t="e">
        <f t="shared" si="20"/>
        <v>#NAME?</v>
      </c>
      <c r="J41" s="151" t="e">
        <f t="shared" si="21"/>
        <v>#NAME?</v>
      </c>
      <c r="K41" s="151">
        <v>0</v>
      </c>
      <c r="L41" s="135" t="e">
        <f t="shared" si="1"/>
        <v>#NAME?</v>
      </c>
      <c r="M41" s="135" t="e">
        <f>_xlfn.XLOOKUP(A41,提前批资金分配明细!A:A,提前批资金分配明细!G:G,"",0)</f>
        <v>#NAME?</v>
      </c>
      <c r="N41" s="135" t="e">
        <f t="shared" si="3"/>
        <v>#NAME?</v>
      </c>
      <c r="O41" s="154" t="e">
        <f>_xlfn.XLOOKUP(A41,提前批资金分配明细!A:A,提前批资金分配明细!H:H,"",0)</f>
        <v>#NAME?</v>
      </c>
      <c r="P41" s="135" t="e">
        <f t="shared" si="4"/>
        <v>#NAME?</v>
      </c>
    </row>
    <row r="42" s="110" customFormat="true" spans="1:16">
      <c r="A42" s="132" t="s">
        <v>152</v>
      </c>
      <c r="B42" s="133">
        <v>1</v>
      </c>
      <c r="C42" s="134">
        <v>40</v>
      </c>
      <c r="D42" s="135" t="e">
        <f>_xlfn.XLOOKUP($A42,人口!$C:$C,人口!F:F,"",0)</f>
        <v>#NAME?</v>
      </c>
      <c r="E42" s="134" t="e">
        <f t="shared" si="17"/>
        <v>#NAME?</v>
      </c>
      <c r="F42" s="134" t="e">
        <f t="shared" si="18"/>
        <v>#NAME?</v>
      </c>
      <c r="G42" s="144" t="e">
        <f>_xlfn.XLOOKUP(A42,人口!C:C,人口!G:G,"",0)</f>
        <v>#NAME?</v>
      </c>
      <c r="H42" s="134" t="e">
        <f t="shared" si="19"/>
        <v>#NAME?</v>
      </c>
      <c r="I42" s="151" t="e">
        <f t="shared" si="20"/>
        <v>#NAME?</v>
      </c>
      <c r="J42" s="151" t="e">
        <f t="shared" si="21"/>
        <v>#NAME?</v>
      </c>
      <c r="K42" s="151">
        <v>0</v>
      </c>
      <c r="L42" s="135" t="e">
        <f t="shared" si="1"/>
        <v>#NAME?</v>
      </c>
      <c r="M42" s="135" t="e">
        <f>_xlfn.XLOOKUP(A42,提前批资金分配明细!A:A,提前批资金分配明细!G:G,"",0)</f>
        <v>#NAME?</v>
      </c>
      <c r="N42" s="135" t="e">
        <f t="shared" si="3"/>
        <v>#NAME?</v>
      </c>
      <c r="O42" s="154" t="e">
        <f>_xlfn.XLOOKUP(A42,提前批资金分配明细!A:A,提前批资金分配明细!H:H,"",0)</f>
        <v>#NAME?</v>
      </c>
      <c r="P42" s="135" t="e">
        <f t="shared" si="4"/>
        <v>#NAME?</v>
      </c>
    </row>
    <row r="43" s="110" customFormat="true" spans="1:16">
      <c r="A43" s="137" t="s">
        <v>42</v>
      </c>
      <c r="B43" s="133">
        <v>1</v>
      </c>
      <c r="C43" s="134">
        <v>120</v>
      </c>
      <c r="D43" s="135" t="e">
        <f>_xlfn.XLOOKUP($A43,人口!$C:$C,人口!F:F,"",0)</f>
        <v>#NAME?</v>
      </c>
      <c r="E43" s="134" t="e">
        <f t="shared" si="17"/>
        <v>#NAME?</v>
      </c>
      <c r="F43" s="134" t="e">
        <f t="shared" si="18"/>
        <v>#NAME?</v>
      </c>
      <c r="G43" s="144" t="e">
        <f>_xlfn.XLOOKUP(A43,人口!C:C,人口!G:G,"",0)</f>
        <v>#NAME?</v>
      </c>
      <c r="H43" s="134" t="e">
        <f t="shared" si="19"/>
        <v>#NAME?</v>
      </c>
      <c r="I43" s="151" t="e">
        <f t="shared" si="20"/>
        <v>#NAME?</v>
      </c>
      <c r="J43" s="151" t="e">
        <f t="shared" si="21"/>
        <v>#NAME?</v>
      </c>
      <c r="K43" s="151">
        <v>0</v>
      </c>
      <c r="L43" s="135" t="e">
        <f t="shared" si="1"/>
        <v>#NAME?</v>
      </c>
      <c r="M43" s="135" t="e">
        <f>_xlfn.XLOOKUP(A43,提前批资金分配明细!A:A,提前批资金分配明细!G:G,"",0)</f>
        <v>#NAME?</v>
      </c>
      <c r="N43" s="135" t="e">
        <f t="shared" si="3"/>
        <v>#NAME?</v>
      </c>
      <c r="O43" s="154" t="e">
        <f>_xlfn.XLOOKUP(A43,提前批资金分配明细!A:A,提前批资金分配明细!H:H,"",0)</f>
        <v>#NAME?</v>
      </c>
      <c r="P43" s="135" t="e">
        <f t="shared" si="4"/>
        <v>#NAME?</v>
      </c>
    </row>
    <row r="44" s="111" customFormat="true" spans="1:16">
      <c r="A44" s="137" t="s">
        <v>43</v>
      </c>
      <c r="B44" s="133">
        <v>1</v>
      </c>
      <c r="C44" s="134">
        <v>120</v>
      </c>
      <c r="D44" s="135" t="e">
        <f>_xlfn.XLOOKUP($A44,人口!$C:$C,人口!F:F,"",0)</f>
        <v>#NAME?</v>
      </c>
      <c r="E44" s="134" t="e">
        <f t="shared" si="17"/>
        <v>#NAME?</v>
      </c>
      <c r="F44" s="134" t="e">
        <f t="shared" si="18"/>
        <v>#NAME?</v>
      </c>
      <c r="G44" s="144" t="e">
        <f>_xlfn.XLOOKUP(A44,人口!C:C,人口!G:G,"",0)</f>
        <v>#NAME?</v>
      </c>
      <c r="H44" s="134" t="e">
        <f t="shared" si="19"/>
        <v>#NAME?</v>
      </c>
      <c r="I44" s="151" t="e">
        <f t="shared" si="20"/>
        <v>#NAME?</v>
      </c>
      <c r="J44" s="151" t="e">
        <f t="shared" si="21"/>
        <v>#NAME?</v>
      </c>
      <c r="K44" s="151">
        <v>0</v>
      </c>
      <c r="L44" s="135" t="e">
        <f t="shared" si="1"/>
        <v>#NAME?</v>
      </c>
      <c r="M44" s="135" t="e">
        <f>_xlfn.XLOOKUP(A44,提前批资金分配明细!A:A,提前批资金分配明细!G:G,"",0)</f>
        <v>#NAME?</v>
      </c>
      <c r="N44" s="135" t="e">
        <f t="shared" si="3"/>
        <v>#NAME?</v>
      </c>
      <c r="O44" s="154" t="e">
        <f>_xlfn.XLOOKUP(A44,提前批资金分配明细!A:A,提前批资金分配明细!H:H,"",0)</f>
        <v>#NAME?</v>
      </c>
      <c r="P44" s="135" t="e">
        <f t="shared" si="4"/>
        <v>#NAME?</v>
      </c>
    </row>
    <row r="45" s="110" customFormat="true" spans="1:16">
      <c r="A45" s="137" t="s">
        <v>44</v>
      </c>
      <c r="B45" s="133">
        <v>1</v>
      </c>
      <c r="C45" s="134">
        <v>120</v>
      </c>
      <c r="D45" s="135" t="e">
        <f>_xlfn.XLOOKUP($A45,人口!$C:$C,人口!F:F,"",0)</f>
        <v>#NAME?</v>
      </c>
      <c r="E45" s="134" t="e">
        <f t="shared" si="17"/>
        <v>#NAME?</v>
      </c>
      <c r="F45" s="134" t="e">
        <f t="shared" si="18"/>
        <v>#NAME?</v>
      </c>
      <c r="G45" s="144" t="e">
        <f>_xlfn.XLOOKUP(A45,人口!C:C,人口!G:G,"",0)</f>
        <v>#NAME?</v>
      </c>
      <c r="H45" s="134" t="e">
        <f t="shared" si="19"/>
        <v>#NAME?</v>
      </c>
      <c r="I45" s="151" t="e">
        <f t="shared" si="20"/>
        <v>#NAME?</v>
      </c>
      <c r="J45" s="151" t="e">
        <f t="shared" si="21"/>
        <v>#NAME?</v>
      </c>
      <c r="K45" s="151">
        <v>0</v>
      </c>
      <c r="L45" s="135" t="e">
        <f t="shared" si="1"/>
        <v>#NAME?</v>
      </c>
      <c r="M45" s="135" t="e">
        <f>_xlfn.XLOOKUP(A45,提前批资金分配明细!A:A,提前批资金分配明细!G:G,"",0)</f>
        <v>#NAME?</v>
      </c>
      <c r="N45" s="135" t="e">
        <f t="shared" si="3"/>
        <v>#NAME?</v>
      </c>
      <c r="O45" s="154" t="e">
        <f>_xlfn.XLOOKUP(A45,提前批资金分配明细!A:A,提前批资金分配明细!H:H,"",0)</f>
        <v>#NAME?</v>
      </c>
      <c r="P45" s="135" t="e">
        <f t="shared" si="4"/>
        <v>#NAME?</v>
      </c>
    </row>
    <row r="46" s="110" customFormat="true" spans="1:16">
      <c r="A46" s="137" t="s">
        <v>45</v>
      </c>
      <c r="B46" s="133">
        <v>1</v>
      </c>
      <c r="C46" s="134">
        <v>120</v>
      </c>
      <c r="D46" s="135" t="e">
        <f>_xlfn.XLOOKUP($A46,人口!$C:$C,人口!F:F,"",0)</f>
        <v>#NAME?</v>
      </c>
      <c r="E46" s="134" t="e">
        <f t="shared" si="17"/>
        <v>#NAME?</v>
      </c>
      <c r="F46" s="134" t="e">
        <f t="shared" si="18"/>
        <v>#NAME?</v>
      </c>
      <c r="G46" s="144" t="e">
        <f>_xlfn.XLOOKUP(A46,人口!C:C,人口!G:G,"",0)</f>
        <v>#NAME?</v>
      </c>
      <c r="H46" s="134" t="e">
        <f t="shared" si="19"/>
        <v>#NAME?</v>
      </c>
      <c r="I46" s="151" t="e">
        <f t="shared" si="20"/>
        <v>#NAME?</v>
      </c>
      <c r="J46" s="151" t="e">
        <f t="shared" si="21"/>
        <v>#NAME?</v>
      </c>
      <c r="K46" s="151">
        <v>0</v>
      </c>
      <c r="L46" s="135" t="e">
        <f t="shared" si="1"/>
        <v>#NAME?</v>
      </c>
      <c r="M46" s="135" t="e">
        <f>_xlfn.XLOOKUP(A46,提前批资金分配明细!A:A,提前批资金分配明细!G:G,"",0)</f>
        <v>#NAME?</v>
      </c>
      <c r="N46" s="135" t="e">
        <f t="shared" si="3"/>
        <v>#NAME?</v>
      </c>
      <c r="O46" s="154" t="e">
        <f>_xlfn.XLOOKUP(A46,提前批资金分配明细!A:A,提前批资金分配明细!H:H,"",0)</f>
        <v>#NAME?</v>
      </c>
      <c r="P46" s="135" t="e">
        <f t="shared" si="4"/>
        <v>#NAME?</v>
      </c>
    </row>
    <row r="47" s="110" customFormat="true" spans="1:16">
      <c r="A47" s="137" t="s">
        <v>46</v>
      </c>
      <c r="B47" s="133">
        <v>1</v>
      </c>
      <c r="C47" s="134">
        <v>120</v>
      </c>
      <c r="D47" s="135" t="e">
        <f>_xlfn.XLOOKUP($A47,人口!$C:$C,人口!F:F,"",0)</f>
        <v>#NAME?</v>
      </c>
      <c r="E47" s="134" t="e">
        <f t="shared" si="17"/>
        <v>#NAME?</v>
      </c>
      <c r="F47" s="134" t="e">
        <f t="shared" si="18"/>
        <v>#NAME?</v>
      </c>
      <c r="G47" s="144" t="e">
        <f>_xlfn.XLOOKUP(A47,人口!C:C,人口!G:G,"",0)</f>
        <v>#NAME?</v>
      </c>
      <c r="H47" s="134" t="e">
        <f t="shared" si="19"/>
        <v>#NAME?</v>
      </c>
      <c r="I47" s="151" t="e">
        <f t="shared" si="20"/>
        <v>#NAME?</v>
      </c>
      <c r="J47" s="151" t="e">
        <f t="shared" si="21"/>
        <v>#NAME?</v>
      </c>
      <c r="K47" s="151">
        <v>0</v>
      </c>
      <c r="L47" s="135" t="e">
        <f t="shared" si="1"/>
        <v>#NAME?</v>
      </c>
      <c r="M47" s="135" t="e">
        <f>_xlfn.XLOOKUP(A47,提前批资金分配明细!A:A,提前批资金分配明细!G:G,"",0)</f>
        <v>#NAME?</v>
      </c>
      <c r="N47" s="135" t="e">
        <f t="shared" si="3"/>
        <v>#NAME?</v>
      </c>
      <c r="O47" s="154" t="e">
        <f>_xlfn.XLOOKUP(A47,提前批资金分配明细!A:A,提前批资金分配明细!H:H,"",0)</f>
        <v>#NAME?</v>
      </c>
      <c r="P47" s="135" t="e">
        <f t="shared" si="4"/>
        <v>#NAME?</v>
      </c>
    </row>
    <row r="48" s="110" customFormat="true" spans="1:16">
      <c r="A48" s="137" t="s">
        <v>47</v>
      </c>
      <c r="B48" s="133">
        <v>1</v>
      </c>
      <c r="C48" s="134">
        <v>120</v>
      </c>
      <c r="D48" s="135" t="e">
        <f>_xlfn.XLOOKUP($A48,人口!$C:$C,人口!F:F,"",0)</f>
        <v>#NAME?</v>
      </c>
      <c r="E48" s="134" t="e">
        <f t="shared" si="17"/>
        <v>#NAME?</v>
      </c>
      <c r="F48" s="134" t="e">
        <f t="shared" si="18"/>
        <v>#NAME?</v>
      </c>
      <c r="G48" s="144" t="e">
        <f>_xlfn.XLOOKUP(A48,人口!C:C,人口!G:G,"",0)</f>
        <v>#NAME?</v>
      </c>
      <c r="H48" s="134" t="e">
        <f t="shared" si="19"/>
        <v>#NAME?</v>
      </c>
      <c r="I48" s="151" t="e">
        <f t="shared" si="20"/>
        <v>#NAME?</v>
      </c>
      <c r="J48" s="151" t="e">
        <f t="shared" si="21"/>
        <v>#NAME?</v>
      </c>
      <c r="K48" s="151">
        <v>0</v>
      </c>
      <c r="L48" s="135" t="e">
        <f t="shared" si="1"/>
        <v>#NAME?</v>
      </c>
      <c r="M48" s="135" t="e">
        <f>_xlfn.XLOOKUP(A48,提前批资金分配明细!A:A,提前批资金分配明细!G:G,"",0)</f>
        <v>#NAME?</v>
      </c>
      <c r="N48" s="135" t="e">
        <f t="shared" si="3"/>
        <v>#NAME?</v>
      </c>
      <c r="O48" s="154" t="e">
        <f>_xlfn.XLOOKUP(A48,提前批资金分配明细!A:A,提前批资金分配明细!H:H,"",0)</f>
        <v>#NAME?</v>
      </c>
      <c r="P48" s="135" t="e">
        <f t="shared" si="4"/>
        <v>#NAME?</v>
      </c>
    </row>
    <row r="49" s="111" customFormat="true" spans="1:16">
      <c r="A49" s="129" t="s">
        <v>19</v>
      </c>
      <c r="B49" s="130">
        <f t="shared" ref="B49:K49" si="22">SUM(B50:B56)</f>
        <v>7</v>
      </c>
      <c r="C49" s="131">
        <f t="shared" si="22"/>
        <v>800</v>
      </c>
      <c r="D49" s="128" t="e">
        <f>_xlfn.XLOOKUP($A49,人口!$C:$C,人口!F:F,"",0)</f>
        <v>#NAME?</v>
      </c>
      <c r="E49" s="131" t="e">
        <f t="shared" si="22"/>
        <v>#NAME?</v>
      </c>
      <c r="F49" s="131" t="e">
        <f t="shared" si="22"/>
        <v>#NAME?</v>
      </c>
      <c r="G49" s="131" t="e">
        <f t="shared" si="22"/>
        <v>#NAME?</v>
      </c>
      <c r="H49" s="131" t="e">
        <f t="shared" si="22"/>
        <v>#NAME?</v>
      </c>
      <c r="I49" s="131" t="e">
        <f t="shared" si="22"/>
        <v>#NAME?</v>
      </c>
      <c r="J49" s="131" t="e">
        <f t="shared" si="22"/>
        <v>#NAME?</v>
      </c>
      <c r="K49" s="128">
        <f t="shared" si="22"/>
        <v>20000</v>
      </c>
      <c r="L49" s="128" t="e">
        <f t="shared" si="1"/>
        <v>#NAME?</v>
      </c>
      <c r="M49" s="128" t="e">
        <f>SUM(M50:M56)</f>
        <v>#NAME?</v>
      </c>
      <c r="N49" s="128" t="e">
        <f t="shared" si="3"/>
        <v>#NAME?</v>
      </c>
      <c r="O49" s="128" t="e">
        <f>SUM(O50:O56)</f>
        <v>#NAME?</v>
      </c>
      <c r="P49" s="128" t="e">
        <f t="shared" si="4"/>
        <v>#NAME?</v>
      </c>
    </row>
    <row r="50" s="110" customFormat="true" spans="1:16">
      <c r="A50" s="132" t="s">
        <v>153</v>
      </c>
      <c r="B50" s="133">
        <v>1</v>
      </c>
      <c r="C50" s="134">
        <v>400</v>
      </c>
      <c r="D50" s="135" t="e">
        <f>_xlfn.XLOOKUP($A50,人口!$C:$C,人口!F:F,"",0)</f>
        <v>#NAME?</v>
      </c>
      <c r="E50" s="134" t="e">
        <f t="shared" ref="E50:E56" si="23">ROUND($E$1/$D$7*D50,2)</f>
        <v>#NAME?</v>
      </c>
      <c r="F50" s="134" t="e">
        <f t="shared" ref="F50:F56" si="24">C50+E50</f>
        <v>#NAME?</v>
      </c>
      <c r="G50" s="144" t="e">
        <f>_xlfn.XLOOKUP(A50,人口!C:C,人口!G:G,"",0)</f>
        <v>#NAME?</v>
      </c>
      <c r="H50" s="134" t="e">
        <f t="shared" ref="H50:H56" si="25">F50*LOG(G50)</f>
        <v>#NAME?</v>
      </c>
      <c r="I50" s="151" t="e">
        <f t="shared" ref="I50:I56" si="26">H50/$H$7*$H$1</f>
        <v>#NAME?</v>
      </c>
      <c r="J50" s="151" t="e">
        <f t="shared" ref="J50:J56" si="27">I50-F50</f>
        <v>#NAME?</v>
      </c>
      <c r="K50" s="151">
        <v>20000</v>
      </c>
      <c r="L50" s="135" t="e">
        <f t="shared" si="1"/>
        <v>#NAME?</v>
      </c>
      <c r="M50" s="135" t="e">
        <f>_xlfn.XLOOKUP(A50,提前批资金分配明细!A:A,提前批资金分配明细!G:G,"",0)</f>
        <v>#NAME?</v>
      </c>
      <c r="N50" s="135" t="e">
        <f t="shared" si="3"/>
        <v>#NAME?</v>
      </c>
      <c r="O50" s="154" t="e">
        <f>_xlfn.XLOOKUP(A50,提前批资金分配明细!A:A,提前批资金分配明细!H:H,"",0)</f>
        <v>#NAME?</v>
      </c>
      <c r="P50" s="135" t="e">
        <f t="shared" si="4"/>
        <v>#NAME?</v>
      </c>
    </row>
    <row r="51" s="110" customFormat="true" spans="1:16">
      <c r="A51" s="132" t="s">
        <v>154</v>
      </c>
      <c r="B51" s="133">
        <v>1</v>
      </c>
      <c r="C51" s="134">
        <v>40</v>
      </c>
      <c r="D51" s="135" t="e">
        <f>_xlfn.XLOOKUP($A51,人口!$C:$C,人口!F:F,"",0)</f>
        <v>#NAME?</v>
      </c>
      <c r="E51" s="134" t="e">
        <f t="shared" si="23"/>
        <v>#NAME?</v>
      </c>
      <c r="F51" s="134" t="e">
        <f t="shared" si="24"/>
        <v>#NAME?</v>
      </c>
      <c r="G51" s="144" t="e">
        <f>_xlfn.XLOOKUP(A51,人口!C:C,人口!G:G,"",0)</f>
        <v>#NAME?</v>
      </c>
      <c r="H51" s="134" t="e">
        <f t="shared" si="25"/>
        <v>#NAME?</v>
      </c>
      <c r="I51" s="151" t="e">
        <f t="shared" si="26"/>
        <v>#NAME?</v>
      </c>
      <c r="J51" s="151" t="e">
        <f t="shared" si="27"/>
        <v>#NAME?</v>
      </c>
      <c r="K51" s="151">
        <v>0</v>
      </c>
      <c r="L51" s="135" t="e">
        <f t="shared" si="1"/>
        <v>#NAME?</v>
      </c>
      <c r="M51" s="135" t="e">
        <f>_xlfn.XLOOKUP(A51,提前批资金分配明细!A:A,提前批资金分配明细!G:G,"",0)</f>
        <v>#NAME?</v>
      </c>
      <c r="N51" s="135" t="e">
        <f t="shared" si="3"/>
        <v>#NAME?</v>
      </c>
      <c r="O51" s="154" t="e">
        <f>_xlfn.XLOOKUP(A51,提前批资金分配明细!A:A,提前批资金分配明细!H:H,"",0)</f>
        <v>#NAME?</v>
      </c>
      <c r="P51" s="135" t="e">
        <f t="shared" si="4"/>
        <v>#NAME?</v>
      </c>
    </row>
    <row r="52" s="110" customFormat="true" spans="1:16">
      <c r="A52" s="132" t="s">
        <v>155</v>
      </c>
      <c r="B52" s="133">
        <v>1</v>
      </c>
      <c r="C52" s="134">
        <v>40</v>
      </c>
      <c r="D52" s="135" t="e">
        <f>_xlfn.XLOOKUP($A52,人口!$C:$C,人口!F:F,"",0)</f>
        <v>#NAME?</v>
      </c>
      <c r="E52" s="134" t="e">
        <f t="shared" si="23"/>
        <v>#NAME?</v>
      </c>
      <c r="F52" s="134" t="e">
        <f t="shared" si="24"/>
        <v>#NAME?</v>
      </c>
      <c r="G52" s="144" t="e">
        <f>_xlfn.XLOOKUP(A52,人口!C:C,人口!G:G,"",0)</f>
        <v>#NAME?</v>
      </c>
      <c r="H52" s="134" t="e">
        <f t="shared" si="25"/>
        <v>#NAME?</v>
      </c>
      <c r="I52" s="151" t="e">
        <f t="shared" si="26"/>
        <v>#NAME?</v>
      </c>
      <c r="J52" s="151" t="e">
        <f t="shared" si="27"/>
        <v>#NAME?</v>
      </c>
      <c r="K52" s="151">
        <v>0</v>
      </c>
      <c r="L52" s="135" t="e">
        <f t="shared" si="1"/>
        <v>#NAME?</v>
      </c>
      <c r="M52" s="135" t="e">
        <f>_xlfn.XLOOKUP(A52,提前批资金分配明细!A:A,提前批资金分配明细!G:G,"",0)</f>
        <v>#NAME?</v>
      </c>
      <c r="N52" s="135" t="e">
        <f t="shared" si="3"/>
        <v>#NAME?</v>
      </c>
      <c r="O52" s="154" t="e">
        <f>_xlfn.XLOOKUP(A52,提前批资金分配明细!A:A,提前批资金分配明细!H:H,"",0)</f>
        <v>#NAME?</v>
      </c>
      <c r="P52" s="135" t="e">
        <f t="shared" si="4"/>
        <v>#NAME?</v>
      </c>
    </row>
    <row r="53" s="110" customFormat="true" spans="1:16">
      <c r="A53" s="132" t="s">
        <v>156</v>
      </c>
      <c r="B53" s="133">
        <v>1</v>
      </c>
      <c r="C53" s="134">
        <v>40</v>
      </c>
      <c r="D53" s="135" t="e">
        <f>_xlfn.XLOOKUP($A53,人口!$C:$C,人口!F:F,"",0)</f>
        <v>#NAME?</v>
      </c>
      <c r="E53" s="134" t="e">
        <f t="shared" si="23"/>
        <v>#NAME?</v>
      </c>
      <c r="F53" s="134" t="e">
        <f t="shared" si="24"/>
        <v>#NAME?</v>
      </c>
      <c r="G53" s="144" t="e">
        <f>_xlfn.XLOOKUP(A53,人口!C:C,人口!G:G,"",0)</f>
        <v>#NAME?</v>
      </c>
      <c r="H53" s="134" t="e">
        <f t="shared" si="25"/>
        <v>#NAME?</v>
      </c>
      <c r="I53" s="151" t="e">
        <f t="shared" si="26"/>
        <v>#NAME?</v>
      </c>
      <c r="J53" s="151" t="e">
        <f t="shared" si="27"/>
        <v>#NAME?</v>
      </c>
      <c r="K53" s="151">
        <v>0</v>
      </c>
      <c r="L53" s="135" t="e">
        <f t="shared" si="1"/>
        <v>#NAME?</v>
      </c>
      <c r="M53" s="135" t="e">
        <f>_xlfn.XLOOKUP(A53,提前批资金分配明细!A:A,提前批资金分配明细!G:G,"",0)</f>
        <v>#NAME?</v>
      </c>
      <c r="N53" s="135" t="e">
        <f t="shared" si="3"/>
        <v>#NAME?</v>
      </c>
      <c r="O53" s="154" t="e">
        <f>_xlfn.XLOOKUP(A53,提前批资金分配明细!A:A,提前批资金分配明细!H:H,"",0)</f>
        <v>#NAME?</v>
      </c>
      <c r="P53" s="135" t="e">
        <f t="shared" si="4"/>
        <v>#NAME?</v>
      </c>
    </row>
    <row r="54" s="111" customFormat="true" spans="1:16">
      <c r="A54" s="132" t="s">
        <v>157</v>
      </c>
      <c r="B54" s="133">
        <v>1</v>
      </c>
      <c r="C54" s="134">
        <v>40</v>
      </c>
      <c r="D54" s="135" t="e">
        <f>_xlfn.XLOOKUP($A54,人口!$C:$C,人口!F:F,"",0)</f>
        <v>#NAME?</v>
      </c>
      <c r="E54" s="134" t="e">
        <f t="shared" si="23"/>
        <v>#NAME?</v>
      </c>
      <c r="F54" s="134" t="e">
        <f t="shared" si="24"/>
        <v>#NAME?</v>
      </c>
      <c r="G54" s="144" t="e">
        <f>_xlfn.XLOOKUP(A54,人口!C:C,人口!G:G,"",0)</f>
        <v>#NAME?</v>
      </c>
      <c r="H54" s="134" t="e">
        <f t="shared" si="25"/>
        <v>#NAME?</v>
      </c>
      <c r="I54" s="151" t="e">
        <f t="shared" si="26"/>
        <v>#NAME?</v>
      </c>
      <c r="J54" s="151" t="e">
        <f t="shared" si="27"/>
        <v>#NAME?</v>
      </c>
      <c r="K54" s="151">
        <v>0</v>
      </c>
      <c r="L54" s="135" t="e">
        <f t="shared" si="1"/>
        <v>#NAME?</v>
      </c>
      <c r="M54" s="135" t="e">
        <f>_xlfn.XLOOKUP(A54,提前批资金分配明细!A:A,提前批资金分配明细!G:G,"",0)</f>
        <v>#NAME?</v>
      </c>
      <c r="N54" s="135" t="e">
        <f t="shared" si="3"/>
        <v>#NAME?</v>
      </c>
      <c r="O54" s="154" t="e">
        <f>_xlfn.XLOOKUP(A54,提前批资金分配明细!A:A,提前批资金分配明细!H:H,"",0)</f>
        <v>#NAME?</v>
      </c>
      <c r="P54" s="135" t="e">
        <f t="shared" si="4"/>
        <v>#NAME?</v>
      </c>
    </row>
    <row r="55" s="111" customFormat="true" spans="1:16">
      <c r="A55" s="137" t="s">
        <v>48</v>
      </c>
      <c r="B55" s="133">
        <v>1</v>
      </c>
      <c r="C55" s="134">
        <v>120</v>
      </c>
      <c r="D55" s="135" t="e">
        <f>_xlfn.XLOOKUP($A55,人口!$C:$C,人口!F:F,"",0)</f>
        <v>#NAME?</v>
      </c>
      <c r="E55" s="134" t="e">
        <f t="shared" si="23"/>
        <v>#NAME?</v>
      </c>
      <c r="F55" s="134" t="e">
        <f t="shared" si="24"/>
        <v>#NAME?</v>
      </c>
      <c r="G55" s="144" t="e">
        <f>_xlfn.XLOOKUP(A55,人口!C:C,人口!G:G,"",0)</f>
        <v>#NAME?</v>
      </c>
      <c r="H55" s="134" t="e">
        <f t="shared" si="25"/>
        <v>#NAME?</v>
      </c>
      <c r="I55" s="151" t="e">
        <f t="shared" si="26"/>
        <v>#NAME?</v>
      </c>
      <c r="J55" s="151" t="e">
        <f t="shared" si="27"/>
        <v>#NAME?</v>
      </c>
      <c r="K55" s="151">
        <v>0</v>
      </c>
      <c r="L55" s="135" t="e">
        <f t="shared" si="1"/>
        <v>#NAME?</v>
      </c>
      <c r="M55" s="135" t="e">
        <f>_xlfn.XLOOKUP(A55,提前批资金分配明细!A:A,提前批资金分配明细!G:G,"",0)</f>
        <v>#NAME?</v>
      </c>
      <c r="N55" s="135" t="e">
        <f t="shared" si="3"/>
        <v>#NAME?</v>
      </c>
      <c r="O55" s="154" t="e">
        <f>_xlfn.XLOOKUP(A55,提前批资金分配明细!A:A,提前批资金分配明细!H:H,"",0)</f>
        <v>#NAME?</v>
      </c>
      <c r="P55" s="135" t="e">
        <f t="shared" si="4"/>
        <v>#NAME?</v>
      </c>
    </row>
    <row r="56" s="110" customFormat="true" spans="1:16">
      <c r="A56" s="137" t="s">
        <v>49</v>
      </c>
      <c r="B56" s="133">
        <v>1</v>
      </c>
      <c r="C56" s="134">
        <v>120</v>
      </c>
      <c r="D56" s="135" t="e">
        <f>_xlfn.XLOOKUP($A56,人口!$C:$C,人口!F:F,"",0)</f>
        <v>#NAME?</v>
      </c>
      <c r="E56" s="134" t="e">
        <f t="shared" si="23"/>
        <v>#NAME?</v>
      </c>
      <c r="F56" s="134" t="e">
        <f t="shared" si="24"/>
        <v>#NAME?</v>
      </c>
      <c r="G56" s="144" t="e">
        <f>_xlfn.XLOOKUP(A56,人口!C:C,人口!G:G,"",0)</f>
        <v>#NAME?</v>
      </c>
      <c r="H56" s="134" t="e">
        <f t="shared" si="25"/>
        <v>#NAME?</v>
      </c>
      <c r="I56" s="151" t="e">
        <f t="shared" si="26"/>
        <v>#NAME?</v>
      </c>
      <c r="J56" s="151" t="e">
        <f t="shared" si="27"/>
        <v>#NAME?</v>
      </c>
      <c r="K56" s="151">
        <v>0</v>
      </c>
      <c r="L56" s="135" t="e">
        <f t="shared" si="1"/>
        <v>#NAME?</v>
      </c>
      <c r="M56" s="135" t="e">
        <f>_xlfn.XLOOKUP(A56,提前批资金分配明细!A:A,提前批资金分配明细!G:G,"",0)</f>
        <v>#NAME?</v>
      </c>
      <c r="N56" s="135" t="e">
        <f t="shared" si="3"/>
        <v>#NAME?</v>
      </c>
      <c r="O56" s="154" t="e">
        <f>_xlfn.XLOOKUP(A56,提前批资金分配明细!A:A,提前批资金分配明细!H:H,"",0)</f>
        <v>#NAME?</v>
      </c>
      <c r="P56" s="135" t="e">
        <f t="shared" si="4"/>
        <v>#NAME?</v>
      </c>
    </row>
    <row r="57" s="110" customFormat="true" spans="1:16">
      <c r="A57" s="129" t="s">
        <v>20</v>
      </c>
      <c r="B57" s="130">
        <f t="shared" ref="B57:K57" si="28">SUM(B58:B63)</f>
        <v>6</v>
      </c>
      <c r="C57" s="131">
        <f t="shared" si="28"/>
        <v>760</v>
      </c>
      <c r="D57" s="128" t="e">
        <f>_xlfn.XLOOKUP($A57,人口!$C:$C,人口!F:F,"",0)</f>
        <v>#NAME?</v>
      </c>
      <c r="E57" s="131" t="e">
        <f t="shared" si="28"/>
        <v>#NAME?</v>
      </c>
      <c r="F57" s="131" t="e">
        <f t="shared" si="28"/>
        <v>#NAME?</v>
      </c>
      <c r="G57" s="131" t="e">
        <f t="shared" si="28"/>
        <v>#NAME?</v>
      </c>
      <c r="H57" s="131" t="e">
        <f t="shared" si="28"/>
        <v>#NAME?</v>
      </c>
      <c r="I57" s="131" t="e">
        <f t="shared" si="28"/>
        <v>#NAME?</v>
      </c>
      <c r="J57" s="131" t="e">
        <f t="shared" si="28"/>
        <v>#NAME?</v>
      </c>
      <c r="K57" s="128">
        <f t="shared" si="28"/>
        <v>0</v>
      </c>
      <c r="L57" s="128" t="e">
        <f t="shared" si="1"/>
        <v>#NAME?</v>
      </c>
      <c r="M57" s="128" t="e">
        <f>SUM(M58:M63)</f>
        <v>#NAME?</v>
      </c>
      <c r="N57" s="128" t="e">
        <f t="shared" si="3"/>
        <v>#NAME?</v>
      </c>
      <c r="O57" s="128" t="e">
        <f>SUM(O58:O63)</f>
        <v>#NAME?</v>
      </c>
      <c r="P57" s="128" t="e">
        <f t="shared" si="4"/>
        <v>#NAME?</v>
      </c>
    </row>
    <row r="58" s="110" customFormat="true" spans="1:16">
      <c r="A58" s="132" t="s">
        <v>158</v>
      </c>
      <c r="B58" s="133">
        <v>1</v>
      </c>
      <c r="C58" s="134">
        <v>400</v>
      </c>
      <c r="D58" s="135" t="e">
        <f>_xlfn.XLOOKUP($A58,人口!$C:$C,人口!F:F,"",0)</f>
        <v>#NAME?</v>
      </c>
      <c r="E58" s="134" t="e">
        <f t="shared" ref="E58:E63" si="29">ROUND($E$1/$D$7*D58,2)</f>
        <v>#NAME?</v>
      </c>
      <c r="F58" s="134" t="e">
        <f t="shared" ref="F58:F63" si="30">C58+E58</f>
        <v>#NAME?</v>
      </c>
      <c r="G58" s="144" t="e">
        <f>_xlfn.XLOOKUP(A58,人口!C:C,人口!G:G,"",0)</f>
        <v>#NAME?</v>
      </c>
      <c r="H58" s="134" t="e">
        <f t="shared" ref="H58:H63" si="31">F58*LOG(G58)</f>
        <v>#NAME?</v>
      </c>
      <c r="I58" s="151" t="e">
        <f t="shared" ref="I58:I63" si="32">H58/$H$7*$H$1</f>
        <v>#NAME?</v>
      </c>
      <c r="J58" s="151" t="e">
        <f t="shared" ref="J58:J63" si="33">I58-F58</f>
        <v>#NAME?</v>
      </c>
      <c r="K58" s="151">
        <v>0</v>
      </c>
      <c r="L58" s="135" t="e">
        <f t="shared" si="1"/>
        <v>#NAME?</v>
      </c>
      <c r="M58" s="135" t="e">
        <f>_xlfn.XLOOKUP(A58,提前批资金分配明细!A:A,提前批资金分配明细!G:G,"",0)</f>
        <v>#NAME?</v>
      </c>
      <c r="N58" s="135" t="e">
        <f t="shared" si="3"/>
        <v>#NAME?</v>
      </c>
      <c r="O58" s="154" t="e">
        <f>_xlfn.XLOOKUP(A58,提前批资金分配明细!A:A,提前批资金分配明细!H:H,"",0)</f>
        <v>#NAME?</v>
      </c>
      <c r="P58" s="135" t="e">
        <f t="shared" si="4"/>
        <v>#NAME?</v>
      </c>
    </row>
    <row r="59" s="111" customFormat="true" spans="1:16">
      <c r="A59" s="132" t="s">
        <v>159</v>
      </c>
      <c r="B59" s="133">
        <v>1</v>
      </c>
      <c r="C59" s="134">
        <v>40</v>
      </c>
      <c r="D59" s="135" t="e">
        <f>_xlfn.XLOOKUP($A59,人口!$C:$C,人口!F:F,"",0)</f>
        <v>#NAME?</v>
      </c>
      <c r="E59" s="134" t="e">
        <f t="shared" si="29"/>
        <v>#NAME?</v>
      </c>
      <c r="F59" s="134" t="e">
        <f t="shared" si="30"/>
        <v>#NAME?</v>
      </c>
      <c r="G59" s="144" t="e">
        <f>_xlfn.XLOOKUP(A59,人口!C:C,人口!G:G,"",0)</f>
        <v>#NAME?</v>
      </c>
      <c r="H59" s="134" t="e">
        <f t="shared" si="31"/>
        <v>#NAME?</v>
      </c>
      <c r="I59" s="151" t="e">
        <f t="shared" si="32"/>
        <v>#NAME?</v>
      </c>
      <c r="J59" s="151" t="e">
        <f t="shared" si="33"/>
        <v>#NAME?</v>
      </c>
      <c r="K59" s="151">
        <v>0</v>
      </c>
      <c r="L59" s="135" t="e">
        <f t="shared" si="1"/>
        <v>#NAME?</v>
      </c>
      <c r="M59" s="135" t="e">
        <f>_xlfn.XLOOKUP(A59,提前批资金分配明细!A:A,提前批资金分配明细!G:G,"",0)</f>
        <v>#NAME?</v>
      </c>
      <c r="N59" s="135" t="e">
        <f t="shared" si="3"/>
        <v>#NAME?</v>
      </c>
      <c r="O59" s="154" t="e">
        <f>_xlfn.XLOOKUP(A59,提前批资金分配明细!A:A,提前批资金分配明细!H:H,"",0)</f>
        <v>#NAME?</v>
      </c>
      <c r="P59" s="135" t="e">
        <f t="shared" si="4"/>
        <v>#NAME?</v>
      </c>
    </row>
    <row r="60" s="110" customFormat="true" spans="1:16">
      <c r="A60" s="132" t="s">
        <v>160</v>
      </c>
      <c r="B60" s="133">
        <v>1</v>
      </c>
      <c r="C60" s="134">
        <v>40</v>
      </c>
      <c r="D60" s="135" t="e">
        <f>_xlfn.XLOOKUP($A60,人口!$C:$C,人口!F:F,"",0)</f>
        <v>#NAME?</v>
      </c>
      <c r="E60" s="134" t="e">
        <f t="shared" si="29"/>
        <v>#NAME?</v>
      </c>
      <c r="F60" s="134" t="e">
        <f t="shared" si="30"/>
        <v>#NAME?</v>
      </c>
      <c r="G60" s="144" t="e">
        <f>_xlfn.XLOOKUP(A60,人口!C:C,人口!G:G,"",0)</f>
        <v>#NAME?</v>
      </c>
      <c r="H60" s="134" t="e">
        <f t="shared" si="31"/>
        <v>#NAME?</v>
      </c>
      <c r="I60" s="151" t="e">
        <f t="shared" si="32"/>
        <v>#NAME?</v>
      </c>
      <c r="J60" s="151" t="e">
        <f t="shared" si="33"/>
        <v>#NAME?</v>
      </c>
      <c r="K60" s="151">
        <v>0</v>
      </c>
      <c r="L60" s="135" t="e">
        <f t="shared" si="1"/>
        <v>#NAME?</v>
      </c>
      <c r="M60" s="135" t="e">
        <f>_xlfn.XLOOKUP(A60,提前批资金分配明细!A:A,提前批资金分配明细!G:G,"",0)</f>
        <v>#NAME?</v>
      </c>
      <c r="N60" s="135" t="e">
        <f t="shared" si="3"/>
        <v>#NAME?</v>
      </c>
      <c r="O60" s="154" t="e">
        <f>_xlfn.XLOOKUP(A60,提前批资金分配明细!A:A,提前批资金分配明细!H:H,"",0)</f>
        <v>#NAME?</v>
      </c>
      <c r="P60" s="135" t="e">
        <f t="shared" si="4"/>
        <v>#NAME?</v>
      </c>
    </row>
    <row r="61" s="110" customFormat="true" spans="1:16">
      <c r="A61" s="132" t="s">
        <v>161</v>
      </c>
      <c r="B61" s="133">
        <v>1</v>
      </c>
      <c r="C61" s="134">
        <v>40</v>
      </c>
      <c r="D61" s="135" t="e">
        <f>_xlfn.XLOOKUP($A61,人口!$C:$C,人口!F:F,"",0)</f>
        <v>#NAME?</v>
      </c>
      <c r="E61" s="134" t="e">
        <f t="shared" si="29"/>
        <v>#NAME?</v>
      </c>
      <c r="F61" s="134" t="e">
        <f t="shared" si="30"/>
        <v>#NAME?</v>
      </c>
      <c r="G61" s="144" t="e">
        <f>_xlfn.XLOOKUP(A61,人口!C:C,人口!G:G,"",0)</f>
        <v>#NAME?</v>
      </c>
      <c r="H61" s="134" t="e">
        <f t="shared" si="31"/>
        <v>#NAME?</v>
      </c>
      <c r="I61" s="151" t="e">
        <f t="shared" si="32"/>
        <v>#NAME?</v>
      </c>
      <c r="J61" s="151" t="e">
        <f t="shared" si="33"/>
        <v>#NAME?</v>
      </c>
      <c r="K61" s="151">
        <v>0</v>
      </c>
      <c r="L61" s="135" t="e">
        <f t="shared" si="1"/>
        <v>#NAME?</v>
      </c>
      <c r="M61" s="135" t="e">
        <f>_xlfn.XLOOKUP(A61,提前批资金分配明细!A:A,提前批资金分配明细!G:G,"",0)</f>
        <v>#NAME?</v>
      </c>
      <c r="N61" s="135" t="e">
        <f t="shared" si="3"/>
        <v>#NAME?</v>
      </c>
      <c r="O61" s="154" t="e">
        <f>_xlfn.XLOOKUP(A61,提前批资金分配明细!A:A,提前批资金分配明细!H:H,"",0)</f>
        <v>#NAME?</v>
      </c>
      <c r="P61" s="135" t="e">
        <f t="shared" si="4"/>
        <v>#NAME?</v>
      </c>
    </row>
    <row r="62" s="110" customFormat="true" spans="1:16">
      <c r="A62" s="137" t="s">
        <v>50</v>
      </c>
      <c r="B62" s="133">
        <v>1</v>
      </c>
      <c r="C62" s="134">
        <v>120</v>
      </c>
      <c r="D62" s="135" t="e">
        <f>_xlfn.XLOOKUP($A62,人口!$C:$C,人口!F:F,"",0)</f>
        <v>#NAME?</v>
      </c>
      <c r="E62" s="134" t="e">
        <f t="shared" si="29"/>
        <v>#NAME?</v>
      </c>
      <c r="F62" s="134" t="e">
        <f t="shared" si="30"/>
        <v>#NAME?</v>
      </c>
      <c r="G62" s="144" t="e">
        <f>_xlfn.XLOOKUP(A62,人口!C:C,人口!G:G,"",0)</f>
        <v>#NAME?</v>
      </c>
      <c r="H62" s="134" t="e">
        <f t="shared" si="31"/>
        <v>#NAME?</v>
      </c>
      <c r="I62" s="151" t="e">
        <f t="shared" si="32"/>
        <v>#NAME?</v>
      </c>
      <c r="J62" s="151" t="e">
        <f t="shared" si="33"/>
        <v>#NAME?</v>
      </c>
      <c r="K62" s="151">
        <v>0</v>
      </c>
      <c r="L62" s="135" t="e">
        <f t="shared" si="1"/>
        <v>#NAME?</v>
      </c>
      <c r="M62" s="135" t="e">
        <f>_xlfn.XLOOKUP(A62,提前批资金分配明细!A:A,提前批资金分配明细!G:G,"",0)</f>
        <v>#NAME?</v>
      </c>
      <c r="N62" s="135" t="e">
        <f t="shared" si="3"/>
        <v>#NAME?</v>
      </c>
      <c r="O62" s="154" t="e">
        <f>_xlfn.XLOOKUP(A62,提前批资金分配明细!A:A,提前批资金分配明细!H:H,"",0)</f>
        <v>#NAME?</v>
      </c>
      <c r="P62" s="135" t="e">
        <f t="shared" si="4"/>
        <v>#NAME?</v>
      </c>
    </row>
    <row r="63" s="110" customFormat="true" spans="1:16">
      <c r="A63" s="137" t="s">
        <v>51</v>
      </c>
      <c r="B63" s="133">
        <v>1</v>
      </c>
      <c r="C63" s="134">
        <v>120</v>
      </c>
      <c r="D63" s="135" t="e">
        <f>_xlfn.XLOOKUP($A63,人口!$C:$C,人口!F:F,"",0)</f>
        <v>#NAME?</v>
      </c>
      <c r="E63" s="134" t="e">
        <f t="shared" si="29"/>
        <v>#NAME?</v>
      </c>
      <c r="F63" s="134" t="e">
        <f t="shared" si="30"/>
        <v>#NAME?</v>
      </c>
      <c r="G63" s="144" t="e">
        <f>_xlfn.XLOOKUP(A63,人口!C:C,人口!G:G,"",0)</f>
        <v>#NAME?</v>
      </c>
      <c r="H63" s="134" t="e">
        <f t="shared" si="31"/>
        <v>#NAME?</v>
      </c>
      <c r="I63" s="151" t="e">
        <f t="shared" si="32"/>
        <v>#NAME?</v>
      </c>
      <c r="J63" s="151" t="e">
        <f t="shared" si="33"/>
        <v>#NAME?</v>
      </c>
      <c r="K63" s="151">
        <v>0</v>
      </c>
      <c r="L63" s="135" t="e">
        <f t="shared" si="1"/>
        <v>#NAME?</v>
      </c>
      <c r="M63" s="135" t="e">
        <f>_xlfn.XLOOKUP(A63,提前批资金分配明细!A:A,提前批资金分配明细!G:G,"",0)</f>
        <v>#NAME?</v>
      </c>
      <c r="N63" s="135" t="e">
        <f t="shared" si="3"/>
        <v>#NAME?</v>
      </c>
      <c r="O63" s="154" t="e">
        <f>_xlfn.XLOOKUP(A63,提前批资金分配明细!A:A,提前批资金分配明细!H:H,"",0)</f>
        <v>#NAME?</v>
      </c>
      <c r="P63" s="135" t="e">
        <f t="shared" si="4"/>
        <v>#NAME?</v>
      </c>
    </row>
    <row r="64" s="110" customFormat="true" spans="1:16">
      <c r="A64" s="129" t="s">
        <v>21</v>
      </c>
      <c r="B64" s="130">
        <f t="shared" ref="B64:K64" si="34">SUM(B65:B72)</f>
        <v>8</v>
      </c>
      <c r="C64" s="131">
        <f t="shared" si="34"/>
        <v>1000</v>
      </c>
      <c r="D64" s="128" t="e">
        <f>_xlfn.XLOOKUP($A64,人口!$C:$C,人口!F:F,"",0)</f>
        <v>#NAME?</v>
      </c>
      <c r="E64" s="131" t="e">
        <f t="shared" si="34"/>
        <v>#NAME?</v>
      </c>
      <c r="F64" s="131" t="e">
        <f t="shared" si="34"/>
        <v>#NAME?</v>
      </c>
      <c r="G64" s="131" t="e">
        <f t="shared" si="34"/>
        <v>#NAME?</v>
      </c>
      <c r="H64" s="131" t="e">
        <f t="shared" si="34"/>
        <v>#NAME?</v>
      </c>
      <c r="I64" s="131" t="e">
        <f t="shared" si="34"/>
        <v>#NAME?</v>
      </c>
      <c r="J64" s="131" t="e">
        <f t="shared" si="34"/>
        <v>#NAME?</v>
      </c>
      <c r="K64" s="128">
        <f t="shared" si="34"/>
        <v>0</v>
      </c>
      <c r="L64" s="128" t="e">
        <f t="shared" si="1"/>
        <v>#NAME?</v>
      </c>
      <c r="M64" s="128" t="e">
        <f>SUM(M65:M72)</f>
        <v>#NAME?</v>
      </c>
      <c r="N64" s="128" t="e">
        <f t="shared" si="3"/>
        <v>#NAME?</v>
      </c>
      <c r="O64" s="128" t="e">
        <f>SUM(O65:O72)</f>
        <v>#NAME?</v>
      </c>
      <c r="P64" s="128" t="e">
        <f t="shared" si="4"/>
        <v>#NAME?</v>
      </c>
    </row>
    <row r="65" s="110" customFormat="true" spans="1:16">
      <c r="A65" s="132" t="s">
        <v>162</v>
      </c>
      <c r="B65" s="133">
        <v>1</v>
      </c>
      <c r="C65" s="134">
        <v>400</v>
      </c>
      <c r="D65" s="135" t="e">
        <f>_xlfn.XLOOKUP($A65,人口!$C:$C,人口!F:F,"",0)</f>
        <v>#NAME?</v>
      </c>
      <c r="E65" s="134" t="e">
        <f t="shared" ref="E65:E72" si="35">ROUND($E$1/$D$7*D65,2)</f>
        <v>#NAME?</v>
      </c>
      <c r="F65" s="134" t="e">
        <f t="shared" ref="F65:F72" si="36">C65+E65</f>
        <v>#NAME?</v>
      </c>
      <c r="G65" s="144" t="e">
        <f>_xlfn.XLOOKUP(A65,人口!C:C,人口!G:G,"",0)</f>
        <v>#NAME?</v>
      </c>
      <c r="H65" s="134" t="e">
        <f t="shared" ref="H65:H72" si="37">F65*LOG(G65)</f>
        <v>#NAME?</v>
      </c>
      <c r="I65" s="151" t="e">
        <f t="shared" ref="I65:I72" si="38">H65/$H$7*$H$1</f>
        <v>#NAME?</v>
      </c>
      <c r="J65" s="151" t="e">
        <f t="shared" ref="J65:J72" si="39">I65-F65</f>
        <v>#NAME?</v>
      </c>
      <c r="K65" s="151">
        <v>0</v>
      </c>
      <c r="L65" s="135" t="e">
        <f t="shared" si="1"/>
        <v>#NAME?</v>
      </c>
      <c r="M65" s="135" t="e">
        <f>_xlfn.XLOOKUP(A65,提前批资金分配明细!A:A,提前批资金分配明细!G:G,"",0)</f>
        <v>#NAME?</v>
      </c>
      <c r="N65" s="135" t="e">
        <f t="shared" si="3"/>
        <v>#NAME?</v>
      </c>
      <c r="O65" s="154" t="e">
        <f>_xlfn.XLOOKUP(A65,提前批资金分配明细!A:A,提前批资金分配明细!H:H,"",0)</f>
        <v>#NAME?</v>
      </c>
      <c r="P65" s="135" t="e">
        <f t="shared" si="4"/>
        <v>#NAME?</v>
      </c>
    </row>
    <row r="66" s="111" customFormat="true" spans="1:16">
      <c r="A66" s="132" t="s">
        <v>163</v>
      </c>
      <c r="B66" s="133">
        <v>1</v>
      </c>
      <c r="C66" s="134">
        <v>40</v>
      </c>
      <c r="D66" s="135" t="e">
        <f>_xlfn.XLOOKUP($A66,人口!$C:$C,人口!F:F,"",0)</f>
        <v>#NAME?</v>
      </c>
      <c r="E66" s="134" t="e">
        <f t="shared" si="35"/>
        <v>#NAME?</v>
      </c>
      <c r="F66" s="134" t="e">
        <f t="shared" si="36"/>
        <v>#NAME?</v>
      </c>
      <c r="G66" s="144" t="e">
        <f>_xlfn.XLOOKUP(A66,人口!C:C,人口!G:G,"",0)</f>
        <v>#NAME?</v>
      </c>
      <c r="H66" s="134" t="e">
        <f t="shared" si="37"/>
        <v>#NAME?</v>
      </c>
      <c r="I66" s="151" t="e">
        <f t="shared" si="38"/>
        <v>#NAME?</v>
      </c>
      <c r="J66" s="151" t="e">
        <f t="shared" si="39"/>
        <v>#NAME?</v>
      </c>
      <c r="K66" s="151">
        <v>0</v>
      </c>
      <c r="L66" s="135" t="e">
        <f t="shared" si="1"/>
        <v>#NAME?</v>
      </c>
      <c r="M66" s="135" t="e">
        <f>_xlfn.XLOOKUP(A66,提前批资金分配明细!A:A,提前批资金分配明细!G:G,"",0)</f>
        <v>#NAME?</v>
      </c>
      <c r="N66" s="135" t="e">
        <f t="shared" si="3"/>
        <v>#NAME?</v>
      </c>
      <c r="O66" s="154" t="e">
        <f>_xlfn.XLOOKUP(A66,提前批资金分配明细!A:A,提前批资金分配明细!H:H,"",0)</f>
        <v>#NAME?</v>
      </c>
      <c r="P66" s="135" t="e">
        <f t="shared" si="4"/>
        <v>#NAME?</v>
      </c>
    </row>
    <row r="67" s="110" customFormat="true" spans="1:16">
      <c r="A67" s="132" t="s">
        <v>164</v>
      </c>
      <c r="B67" s="133">
        <v>1</v>
      </c>
      <c r="C67" s="134">
        <v>40</v>
      </c>
      <c r="D67" s="135" t="e">
        <f>_xlfn.XLOOKUP($A67,人口!$C:$C,人口!F:F,"",0)</f>
        <v>#NAME?</v>
      </c>
      <c r="E67" s="134" t="e">
        <f t="shared" si="35"/>
        <v>#NAME?</v>
      </c>
      <c r="F67" s="134" t="e">
        <f t="shared" si="36"/>
        <v>#NAME?</v>
      </c>
      <c r="G67" s="144" t="e">
        <f>_xlfn.XLOOKUP(A67,人口!C:C,人口!G:G,"",0)</f>
        <v>#NAME?</v>
      </c>
      <c r="H67" s="134" t="e">
        <f t="shared" si="37"/>
        <v>#NAME?</v>
      </c>
      <c r="I67" s="151" t="e">
        <f t="shared" si="38"/>
        <v>#NAME?</v>
      </c>
      <c r="J67" s="151" t="e">
        <f t="shared" si="39"/>
        <v>#NAME?</v>
      </c>
      <c r="K67" s="151">
        <v>0</v>
      </c>
      <c r="L67" s="135" t="e">
        <f t="shared" si="1"/>
        <v>#NAME?</v>
      </c>
      <c r="M67" s="135" t="e">
        <f>_xlfn.XLOOKUP(A67,提前批资金分配明细!A:A,提前批资金分配明细!G:G,"",0)</f>
        <v>#NAME?</v>
      </c>
      <c r="N67" s="135" t="e">
        <f t="shared" si="3"/>
        <v>#NAME?</v>
      </c>
      <c r="O67" s="154" t="e">
        <f>_xlfn.XLOOKUP(A67,提前批资金分配明细!A:A,提前批资金分配明细!H:H,"",0)</f>
        <v>#NAME?</v>
      </c>
      <c r="P67" s="135" t="e">
        <f t="shared" si="4"/>
        <v>#NAME?</v>
      </c>
    </row>
    <row r="68" s="110" customFormat="true" spans="1:16">
      <c r="A68" s="132" t="s">
        <v>165</v>
      </c>
      <c r="B68" s="133">
        <v>1</v>
      </c>
      <c r="C68" s="134">
        <v>40</v>
      </c>
      <c r="D68" s="135" t="e">
        <f>_xlfn.XLOOKUP($A68,人口!$C:$C,人口!F:F,"",0)</f>
        <v>#NAME?</v>
      </c>
      <c r="E68" s="134" t="e">
        <f t="shared" si="35"/>
        <v>#NAME?</v>
      </c>
      <c r="F68" s="134" t="e">
        <f t="shared" si="36"/>
        <v>#NAME?</v>
      </c>
      <c r="G68" s="144" t="e">
        <f>_xlfn.XLOOKUP(A68,人口!C:C,人口!G:G,"",0)</f>
        <v>#NAME?</v>
      </c>
      <c r="H68" s="134" t="e">
        <f t="shared" si="37"/>
        <v>#NAME?</v>
      </c>
      <c r="I68" s="151" t="e">
        <f t="shared" si="38"/>
        <v>#NAME?</v>
      </c>
      <c r="J68" s="151" t="e">
        <f t="shared" si="39"/>
        <v>#NAME?</v>
      </c>
      <c r="K68" s="151">
        <v>0</v>
      </c>
      <c r="L68" s="135" t="e">
        <f t="shared" si="1"/>
        <v>#NAME?</v>
      </c>
      <c r="M68" s="135" t="e">
        <f>_xlfn.XLOOKUP(A68,提前批资金分配明细!A:A,提前批资金分配明细!G:G,"",0)</f>
        <v>#NAME?</v>
      </c>
      <c r="N68" s="135" t="e">
        <f t="shared" si="3"/>
        <v>#NAME?</v>
      </c>
      <c r="O68" s="154" t="e">
        <f>_xlfn.XLOOKUP(A68,提前批资金分配明细!A:A,提前批资金分配明细!H:H,"",0)</f>
        <v>#NAME?</v>
      </c>
      <c r="P68" s="135" t="e">
        <f t="shared" si="4"/>
        <v>#NAME?</v>
      </c>
    </row>
    <row r="69" s="110" customFormat="true" spans="1:16">
      <c r="A69" s="137" t="s">
        <v>52</v>
      </c>
      <c r="B69" s="133">
        <v>1</v>
      </c>
      <c r="C69" s="134">
        <v>120</v>
      </c>
      <c r="D69" s="135" t="e">
        <f>_xlfn.XLOOKUP($A69,人口!$C:$C,人口!F:F,"",0)</f>
        <v>#NAME?</v>
      </c>
      <c r="E69" s="134" t="e">
        <f t="shared" si="35"/>
        <v>#NAME?</v>
      </c>
      <c r="F69" s="134" t="e">
        <f t="shared" si="36"/>
        <v>#NAME?</v>
      </c>
      <c r="G69" s="144" t="e">
        <f>_xlfn.XLOOKUP(A69,人口!C:C,人口!G:G,"",0)</f>
        <v>#NAME?</v>
      </c>
      <c r="H69" s="134" t="e">
        <f t="shared" si="37"/>
        <v>#NAME?</v>
      </c>
      <c r="I69" s="151" t="e">
        <f t="shared" si="38"/>
        <v>#NAME?</v>
      </c>
      <c r="J69" s="151" t="e">
        <f t="shared" si="39"/>
        <v>#NAME?</v>
      </c>
      <c r="K69" s="151">
        <v>0</v>
      </c>
      <c r="L69" s="135" t="e">
        <f t="shared" si="1"/>
        <v>#NAME?</v>
      </c>
      <c r="M69" s="135" t="e">
        <f>_xlfn.XLOOKUP(A69,提前批资金分配明细!A:A,提前批资金分配明细!G:G,"",0)</f>
        <v>#NAME?</v>
      </c>
      <c r="N69" s="135" t="e">
        <f t="shared" si="3"/>
        <v>#NAME?</v>
      </c>
      <c r="O69" s="154" t="e">
        <f>_xlfn.XLOOKUP(A69,提前批资金分配明细!A:A,提前批资金分配明细!H:H,"",0)</f>
        <v>#NAME?</v>
      </c>
      <c r="P69" s="135" t="e">
        <f t="shared" si="4"/>
        <v>#NAME?</v>
      </c>
    </row>
    <row r="70" s="110" customFormat="true" spans="1:16">
      <c r="A70" s="137" t="s">
        <v>53</v>
      </c>
      <c r="B70" s="133">
        <v>1</v>
      </c>
      <c r="C70" s="134">
        <v>120</v>
      </c>
      <c r="D70" s="135" t="e">
        <f>_xlfn.XLOOKUP($A70,人口!$C:$C,人口!F:F,"",0)</f>
        <v>#NAME?</v>
      </c>
      <c r="E70" s="134" t="e">
        <f t="shared" si="35"/>
        <v>#NAME?</v>
      </c>
      <c r="F70" s="134" t="e">
        <f t="shared" si="36"/>
        <v>#NAME?</v>
      </c>
      <c r="G70" s="144" t="e">
        <f>_xlfn.XLOOKUP(A70,人口!C:C,人口!G:G,"",0)</f>
        <v>#NAME?</v>
      </c>
      <c r="H70" s="134" t="e">
        <f t="shared" si="37"/>
        <v>#NAME?</v>
      </c>
      <c r="I70" s="151" t="e">
        <f t="shared" si="38"/>
        <v>#NAME?</v>
      </c>
      <c r="J70" s="151" t="e">
        <f t="shared" si="39"/>
        <v>#NAME?</v>
      </c>
      <c r="K70" s="151">
        <v>0</v>
      </c>
      <c r="L70" s="135" t="e">
        <f t="shared" si="1"/>
        <v>#NAME?</v>
      </c>
      <c r="M70" s="135" t="e">
        <f>_xlfn.XLOOKUP(A70,提前批资金分配明细!A:A,提前批资金分配明细!G:G,"",0)</f>
        <v>#NAME?</v>
      </c>
      <c r="N70" s="135" t="e">
        <f t="shared" si="3"/>
        <v>#NAME?</v>
      </c>
      <c r="O70" s="154" t="e">
        <f>_xlfn.XLOOKUP(A70,提前批资金分配明细!A:A,提前批资金分配明细!H:H,"",0)</f>
        <v>#NAME?</v>
      </c>
      <c r="P70" s="135" t="e">
        <f t="shared" si="4"/>
        <v>#NAME?</v>
      </c>
    </row>
    <row r="71" s="110" customFormat="true" spans="1:16">
      <c r="A71" s="137" t="s">
        <v>54</v>
      </c>
      <c r="B71" s="133">
        <v>1</v>
      </c>
      <c r="C71" s="134">
        <v>120</v>
      </c>
      <c r="D71" s="135" t="e">
        <f>_xlfn.XLOOKUP($A71,人口!$C:$C,人口!F:F,"",0)</f>
        <v>#NAME?</v>
      </c>
      <c r="E71" s="134" t="e">
        <f t="shared" si="35"/>
        <v>#NAME?</v>
      </c>
      <c r="F71" s="134" t="e">
        <f t="shared" si="36"/>
        <v>#NAME?</v>
      </c>
      <c r="G71" s="144" t="e">
        <f>_xlfn.XLOOKUP(A71,人口!C:C,人口!G:G,"",0)</f>
        <v>#NAME?</v>
      </c>
      <c r="H71" s="134" t="e">
        <f t="shared" si="37"/>
        <v>#NAME?</v>
      </c>
      <c r="I71" s="151" t="e">
        <f t="shared" si="38"/>
        <v>#NAME?</v>
      </c>
      <c r="J71" s="151" t="e">
        <f t="shared" si="39"/>
        <v>#NAME?</v>
      </c>
      <c r="K71" s="151">
        <v>0</v>
      </c>
      <c r="L71" s="135" t="e">
        <f t="shared" ref="L71:L134" si="40">I71+K71</f>
        <v>#NAME?</v>
      </c>
      <c r="M71" s="135" t="e">
        <f>_xlfn.XLOOKUP(A71,提前批资金分配明细!A:A,提前批资金分配明细!G:G,"",0)</f>
        <v>#NAME?</v>
      </c>
      <c r="N71" s="135" t="e">
        <f t="shared" si="3"/>
        <v>#NAME?</v>
      </c>
      <c r="O71" s="154" t="e">
        <f>_xlfn.XLOOKUP(A71,提前批资金分配明细!A:A,提前批资金分配明细!H:H,"",0)</f>
        <v>#NAME?</v>
      </c>
      <c r="P71" s="135" t="e">
        <f t="shared" si="4"/>
        <v>#NAME?</v>
      </c>
    </row>
    <row r="72" s="110" customFormat="true" spans="1:16">
      <c r="A72" s="137" t="s">
        <v>55</v>
      </c>
      <c r="B72" s="133">
        <v>1</v>
      </c>
      <c r="C72" s="134">
        <v>120</v>
      </c>
      <c r="D72" s="135" t="e">
        <f>_xlfn.XLOOKUP($A72,人口!$C:$C,人口!F:F,"",0)</f>
        <v>#NAME?</v>
      </c>
      <c r="E72" s="134" t="e">
        <f t="shared" si="35"/>
        <v>#NAME?</v>
      </c>
      <c r="F72" s="134" t="e">
        <f t="shared" si="36"/>
        <v>#NAME?</v>
      </c>
      <c r="G72" s="144" t="e">
        <f>_xlfn.XLOOKUP(A72,人口!C:C,人口!G:G,"",0)</f>
        <v>#NAME?</v>
      </c>
      <c r="H72" s="134" t="e">
        <f t="shared" si="37"/>
        <v>#NAME?</v>
      </c>
      <c r="I72" s="151" t="e">
        <f t="shared" si="38"/>
        <v>#NAME?</v>
      </c>
      <c r="J72" s="151" t="e">
        <f t="shared" si="39"/>
        <v>#NAME?</v>
      </c>
      <c r="K72" s="151">
        <v>0</v>
      </c>
      <c r="L72" s="135" t="e">
        <f t="shared" si="40"/>
        <v>#NAME?</v>
      </c>
      <c r="M72" s="135" t="e">
        <f>_xlfn.XLOOKUP(A72,提前批资金分配明细!A:A,提前批资金分配明细!G:G,"",0)</f>
        <v>#NAME?</v>
      </c>
      <c r="N72" s="135" t="e">
        <f t="shared" ref="N72:N135" si="41">L72+M72</f>
        <v>#NAME?</v>
      </c>
      <c r="O72" s="154" t="e">
        <f>_xlfn.XLOOKUP(A72,提前批资金分配明细!A:A,提前批资金分配明细!H:H,"",0)</f>
        <v>#NAME?</v>
      </c>
      <c r="P72" s="135" t="e">
        <f t="shared" ref="P72:P135" si="42">N72-O72</f>
        <v>#NAME?</v>
      </c>
    </row>
    <row r="73" s="110" customFormat="true" spans="1:16">
      <c r="A73" s="129" t="s">
        <v>22</v>
      </c>
      <c r="B73" s="130">
        <f t="shared" ref="B73:K73" si="43">SUM(B74:B81)</f>
        <v>8</v>
      </c>
      <c r="C73" s="131">
        <f t="shared" si="43"/>
        <v>1000</v>
      </c>
      <c r="D73" s="128" t="e">
        <f>_xlfn.XLOOKUP($A73,人口!$C:$C,人口!F:F,"",0)</f>
        <v>#NAME?</v>
      </c>
      <c r="E73" s="131" t="e">
        <f t="shared" si="43"/>
        <v>#NAME?</v>
      </c>
      <c r="F73" s="131" t="e">
        <f t="shared" si="43"/>
        <v>#NAME?</v>
      </c>
      <c r="G73" s="131" t="e">
        <f t="shared" si="43"/>
        <v>#NAME?</v>
      </c>
      <c r="H73" s="131" t="e">
        <f t="shared" si="43"/>
        <v>#NAME?</v>
      </c>
      <c r="I73" s="131" t="e">
        <f t="shared" si="43"/>
        <v>#NAME?</v>
      </c>
      <c r="J73" s="131" t="e">
        <f t="shared" si="43"/>
        <v>#NAME?</v>
      </c>
      <c r="K73" s="128">
        <f t="shared" si="43"/>
        <v>0</v>
      </c>
      <c r="L73" s="128" t="e">
        <f t="shared" si="40"/>
        <v>#NAME?</v>
      </c>
      <c r="M73" s="128" t="e">
        <f>SUM(M74:M81)</f>
        <v>#NAME?</v>
      </c>
      <c r="N73" s="128" t="e">
        <f t="shared" si="41"/>
        <v>#NAME?</v>
      </c>
      <c r="O73" s="128" t="e">
        <f>SUM(O74:O81)</f>
        <v>#NAME?</v>
      </c>
      <c r="P73" s="128" t="e">
        <f t="shared" si="42"/>
        <v>#NAME?</v>
      </c>
    </row>
    <row r="74" s="111" customFormat="true" spans="1:16">
      <c r="A74" s="132" t="s">
        <v>166</v>
      </c>
      <c r="B74" s="133">
        <v>1</v>
      </c>
      <c r="C74" s="134">
        <v>400</v>
      </c>
      <c r="D74" s="135" t="e">
        <f>_xlfn.XLOOKUP($A74,人口!$C:$C,人口!F:F,"",0)</f>
        <v>#NAME?</v>
      </c>
      <c r="E74" s="134" t="e">
        <f t="shared" ref="E74:E81" si="44">ROUND($E$1/$D$7*D74,2)</f>
        <v>#NAME?</v>
      </c>
      <c r="F74" s="134" t="e">
        <f t="shared" ref="F74:F81" si="45">C74+E74</f>
        <v>#NAME?</v>
      </c>
      <c r="G74" s="144" t="e">
        <f>_xlfn.XLOOKUP(A74,人口!C:C,人口!G:G,"",0)</f>
        <v>#NAME?</v>
      </c>
      <c r="H74" s="134" t="e">
        <f t="shared" ref="H74:H81" si="46">F74*LOG(G74)</f>
        <v>#NAME?</v>
      </c>
      <c r="I74" s="151" t="e">
        <f t="shared" ref="I74:I81" si="47">H74/$H$7*$H$1</f>
        <v>#NAME?</v>
      </c>
      <c r="J74" s="151" t="e">
        <f t="shared" ref="J74:J81" si="48">I74-F74</f>
        <v>#NAME?</v>
      </c>
      <c r="K74" s="151">
        <v>0</v>
      </c>
      <c r="L74" s="135" t="e">
        <f t="shared" si="40"/>
        <v>#NAME?</v>
      </c>
      <c r="M74" s="135" t="e">
        <f>_xlfn.XLOOKUP(A74,提前批资金分配明细!A:A,提前批资金分配明细!G:G,"",0)</f>
        <v>#NAME?</v>
      </c>
      <c r="N74" s="135" t="e">
        <f t="shared" si="41"/>
        <v>#NAME?</v>
      </c>
      <c r="O74" s="154" t="e">
        <f>_xlfn.XLOOKUP(A74,提前批资金分配明细!A:A,提前批资金分配明细!H:H,"",0)</f>
        <v>#NAME?</v>
      </c>
      <c r="P74" s="135" t="e">
        <f t="shared" si="42"/>
        <v>#NAME?</v>
      </c>
    </row>
    <row r="75" s="110" customFormat="true" spans="1:16">
      <c r="A75" s="132" t="s">
        <v>167</v>
      </c>
      <c r="B75" s="133">
        <v>1</v>
      </c>
      <c r="C75" s="134">
        <v>40</v>
      </c>
      <c r="D75" s="135" t="e">
        <f>_xlfn.XLOOKUP($A75,人口!$C:$C,人口!F:F,"",0)</f>
        <v>#NAME?</v>
      </c>
      <c r="E75" s="134" t="e">
        <f t="shared" si="44"/>
        <v>#NAME?</v>
      </c>
      <c r="F75" s="134" t="e">
        <f t="shared" si="45"/>
        <v>#NAME?</v>
      </c>
      <c r="G75" s="144" t="e">
        <f>_xlfn.XLOOKUP(A75,人口!C:C,人口!G:G,"",0)</f>
        <v>#NAME?</v>
      </c>
      <c r="H75" s="134" t="e">
        <f t="shared" si="46"/>
        <v>#NAME?</v>
      </c>
      <c r="I75" s="151" t="e">
        <f t="shared" si="47"/>
        <v>#NAME?</v>
      </c>
      <c r="J75" s="151" t="e">
        <f t="shared" si="48"/>
        <v>#NAME?</v>
      </c>
      <c r="K75" s="151">
        <v>0</v>
      </c>
      <c r="L75" s="135" t="e">
        <f t="shared" si="40"/>
        <v>#NAME?</v>
      </c>
      <c r="M75" s="135" t="e">
        <f>_xlfn.XLOOKUP(A75,提前批资金分配明细!A:A,提前批资金分配明细!G:G,"",0)</f>
        <v>#NAME?</v>
      </c>
      <c r="N75" s="135" t="e">
        <f t="shared" si="41"/>
        <v>#NAME?</v>
      </c>
      <c r="O75" s="154" t="e">
        <f>_xlfn.XLOOKUP(A75,提前批资金分配明细!A:A,提前批资金分配明细!H:H,"",0)</f>
        <v>#NAME?</v>
      </c>
      <c r="P75" s="135" t="e">
        <f t="shared" si="42"/>
        <v>#NAME?</v>
      </c>
    </row>
    <row r="76" s="110" customFormat="true" spans="1:16">
      <c r="A76" s="132" t="s">
        <v>168</v>
      </c>
      <c r="B76" s="133">
        <v>1</v>
      </c>
      <c r="C76" s="134">
        <v>40</v>
      </c>
      <c r="D76" s="135" t="e">
        <f>_xlfn.XLOOKUP($A76,人口!$C:$C,人口!F:F,"",0)</f>
        <v>#NAME?</v>
      </c>
      <c r="E76" s="134" t="e">
        <f t="shared" si="44"/>
        <v>#NAME?</v>
      </c>
      <c r="F76" s="134" t="e">
        <f t="shared" si="45"/>
        <v>#NAME?</v>
      </c>
      <c r="G76" s="144" t="e">
        <f>_xlfn.XLOOKUP(A76,人口!C:C,人口!G:G,"",0)</f>
        <v>#NAME?</v>
      </c>
      <c r="H76" s="134" t="e">
        <f t="shared" si="46"/>
        <v>#NAME?</v>
      </c>
      <c r="I76" s="151" t="e">
        <f t="shared" si="47"/>
        <v>#NAME?</v>
      </c>
      <c r="J76" s="151" t="e">
        <f t="shared" si="48"/>
        <v>#NAME?</v>
      </c>
      <c r="K76" s="151">
        <v>0</v>
      </c>
      <c r="L76" s="135" t="e">
        <f t="shared" si="40"/>
        <v>#NAME?</v>
      </c>
      <c r="M76" s="135" t="e">
        <f>_xlfn.XLOOKUP(A76,提前批资金分配明细!A:A,提前批资金分配明细!G:G,"",0)</f>
        <v>#NAME?</v>
      </c>
      <c r="N76" s="135" t="e">
        <f t="shared" si="41"/>
        <v>#NAME?</v>
      </c>
      <c r="O76" s="154" t="e">
        <f>_xlfn.XLOOKUP(A76,提前批资金分配明细!A:A,提前批资金分配明细!H:H,"",0)</f>
        <v>#NAME?</v>
      </c>
      <c r="P76" s="135" t="e">
        <f t="shared" si="42"/>
        <v>#NAME?</v>
      </c>
    </row>
    <row r="77" s="110" customFormat="true" spans="1:16">
      <c r="A77" s="132" t="s">
        <v>169</v>
      </c>
      <c r="B77" s="133">
        <v>1</v>
      </c>
      <c r="C77" s="134">
        <v>40</v>
      </c>
      <c r="D77" s="135" t="e">
        <f>_xlfn.XLOOKUP($A77,人口!$C:$C,人口!F:F,"",0)</f>
        <v>#NAME?</v>
      </c>
      <c r="E77" s="134" t="e">
        <f t="shared" si="44"/>
        <v>#NAME?</v>
      </c>
      <c r="F77" s="134" t="e">
        <f t="shared" si="45"/>
        <v>#NAME?</v>
      </c>
      <c r="G77" s="144" t="e">
        <f>_xlfn.XLOOKUP(A77,人口!C:C,人口!G:G,"",0)</f>
        <v>#NAME?</v>
      </c>
      <c r="H77" s="134" t="e">
        <f t="shared" si="46"/>
        <v>#NAME?</v>
      </c>
      <c r="I77" s="151" t="e">
        <f t="shared" si="47"/>
        <v>#NAME?</v>
      </c>
      <c r="J77" s="151" t="e">
        <f t="shared" si="48"/>
        <v>#NAME?</v>
      </c>
      <c r="K77" s="151">
        <v>0</v>
      </c>
      <c r="L77" s="135" t="e">
        <f t="shared" si="40"/>
        <v>#NAME?</v>
      </c>
      <c r="M77" s="135" t="e">
        <f>_xlfn.XLOOKUP(A77,提前批资金分配明细!A:A,提前批资金分配明细!G:G,"",0)</f>
        <v>#NAME?</v>
      </c>
      <c r="N77" s="135" t="e">
        <f t="shared" si="41"/>
        <v>#NAME?</v>
      </c>
      <c r="O77" s="154" t="e">
        <f>_xlfn.XLOOKUP(A77,提前批资金分配明细!A:A,提前批资金分配明细!H:H,"",0)</f>
        <v>#NAME?</v>
      </c>
      <c r="P77" s="135" t="e">
        <f t="shared" si="42"/>
        <v>#NAME?</v>
      </c>
    </row>
    <row r="78" s="110" customFormat="true" spans="1:16">
      <c r="A78" s="137" t="s">
        <v>56</v>
      </c>
      <c r="B78" s="133">
        <v>1</v>
      </c>
      <c r="C78" s="134">
        <v>120</v>
      </c>
      <c r="D78" s="135" t="e">
        <f>_xlfn.XLOOKUP($A78,人口!$C:$C,人口!F:F,"",0)</f>
        <v>#NAME?</v>
      </c>
      <c r="E78" s="134" t="e">
        <f t="shared" si="44"/>
        <v>#NAME?</v>
      </c>
      <c r="F78" s="134" t="e">
        <f t="shared" si="45"/>
        <v>#NAME?</v>
      </c>
      <c r="G78" s="144" t="e">
        <f>_xlfn.XLOOKUP(A78,人口!C:C,人口!G:G,"",0)</f>
        <v>#NAME?</v>
      </c>
      <c r="H78" s="134" t="e">
        <f t="shared" si="46"/>
        <v>#NAME?</v>
      </c>
      <c r="I78" s="151" t="e">
        <f t="shared" si="47"/>
        <v>#NAME?</v>
      </c>
      <c r="J78" s="151" t="e">
        <f t="shared" si="48"/>
        <v>#NAME?</v>
      </c>
      <c r="K78" s="151">
        <v>0</v>
      </c>
      <c r="L78" s="135" t="e">
        <f t="shared" si="40"/>
        <v>#NAME?</v>
      </c>
      <c r="M78" s="135" t="e">
        <f>_xlfn.XLOOKUP(A78,提前批资金分配明细!A:A,提前批资金分配明细!G:G,"",0)</f>
        <v>#NAME?</v>
      </c>
      <c r="N78" s="135" t="e">
        <f t="shared" si="41"/>
        <v>#NAME?</v>
      </c>
      <c r="O78" s="154" t="e">
        <f>_xlfn.XLOOKUP(A78,提前批资金分配明细!A:A,提前批资金分配明细!H:H,"",0)</f>
        <v>#NAME?</v>
      </c>
      <c r="P78" s="135" t="e">
        <f t="shared" si="42"/>
        <v>#NAME?</v>
      </c>
    </row>
    <row r="79" s="110" customFormat="true" spans="1:16">
      <c r="A79" s="137" t="s">
        <v>57</v>
      </c>
      <c r="B79" s="133">
        <v>1</v>
      </c>
      <c r="C79" s="134">
        <v>120</v>
      </c>
      <c r="D79" s="135" t="e">
        <f>_xlfn.XLOOKUP($A79,人口!$C:$C,人口!F:F,"",0)</f>
        <v>#NAME?</v>
      </c>
      <c r="E79" s="134" t="e">
        <f t="shared" si="44"/>
        <v>#NAME?</v>
      </c>
      <c r="F79" s="134" t="e">
        <f t="shared" si="45"/>
        <v>#NAME?</v>
      </c>
      <c r="G79" s="144" t="e">
        <f>_xlfn.XLOOKUP(A79,人口!C:C,人口!G:G,"",0)</f>
        <v>#NAME?</v>
      </c>
      <c r="H79" s="134" t="e">
        <f t="shared" si="46"/>
        <v>#NAME?</v>
      </c>
      <c r="I79" s="151" t="e">
        <f t="shared" si="47"/>
        <v>#NAME?</v>
      </c>
      <c r="J79" s="151" t="e">
        <f t="shared" si="48"/>
        <v>#NAME?</v>
      </c>
      <c r="K79" s="151">
        <v>0</v>
      </c>
      <c r="L79" s="135" t="e">
        <f t="shared" si="40"/>
        <v>#NAME?</v>
      </c>
      <c r="M79" s="135" t="e">
        <f>_xlfn.XLOOKUP(A79,提前批资金分配明细!A:A,提前批资金分配明细!G:G,"",0)</f>
        <v>#NAME?</v>
      </c>
      <c r="N79" s="135" t="e">
        <f t="shared" si="41"/>
        <v>#NAME?</v>
      </c>
      <c r="O79" s="154" t="e">
        <f>_xlfn.XLOOKUP(A79,提前批资金分配明细!A:A,提前批资金分配明细!H:H,"",0)</f>
        <v>#NAME?</v>
      </c>
      <c r="P79" s="135" t="e">
        <f t="shared" si="42"/>
        <v>#NAME?</v>
      </c>
    </row>
    <row r="80" s="110" customFormat="true" spans="1:16">
      <c r="A80" s="137" t="s">
        <v>58</v>
      </c>
      <c r="B80" s="133">
        <v>1</v>
      </c>
      <c r="C80" s="134">
        <v>120</v>
      </c>
      <c r="D80" s="135" t="e">
        <f>_xlfn.XLOOKUP($A80,人口!$C:$C,人口!F:F,"",0)</f>
        <v>#NAME?</v>
      </c>
      <c r="E80" s="134" t="e">
        <f t="shared" si="44"/>
        <v>#NAME?</v>
      </c>
      <c r="F80" s="134" t="e">
        <f t="shared" si="45"/>
        <v>#NAME?</v>
      </c>
      <c r="G80" s="144" t="e">
        <f>_xlfn.XLOOKUP(A80,人口!C:C,人口!G:G,"",0)</f>
        <v>#NAME?</v>
      </c>
      <c r="H80" s="134" t="e">
        <f t="shared" si="46"/>
        <v>#NAME?</v>
      </c>
      <c r="I80" s="151" t="e">
        <f t="shared" si="47"/>
        <v>#NAME?</v>
      </c>
      <c r="J80" s="151" t="e">
        <f t="shared" si="48"/>
        <v>#NAME?</v>
      </c>
      <c r="K80" s="151">
        <v>0</v>
      </c>
      <c r="L80" s="135" t="e">
        <f t="shared" si="40"/>
        <v>#NAME?</v>
      </c>
      <c r="M80" s="135" t="e">
        <f>_xlfn.XLOOKUP(A80,提前批资金分配明细!A:A,提前批资金分配明细!G:G,"",0)</f>
        <v>#NAME?</v>
      </c>
      <c r="N80" s="135" t="e">
        <f t="shared" si="41"/>
        <v>#NAME?</v>
      </c>
      <c r="O80" s="154" t="e">
        <f>_xlfn.XLOOKUP(A80,提前批资金分配明细!A:A,提前批资金分配明细!H:H,"",0)</f>
        <v>#NAME?</v>
      </c>
      <c r="P80" s="135" t="e">
        <f t="shared" si="42"/>
        <v>#NAME?</v>
      </c>
    </row>
    <row r="81" s="110" customFormat="true" spans="1:16">
      <c r="A81" s="137" t="s">
        <v>59</v>
      </c>
      <c r="B81" s="133">
        <v>1</v>
      </c>
      <c r="C81" s="134">
        <v>120</v>
      </c>
      <c r="D81" s="135" t="e">
        <f>_xlfn.XLOOKUP($A81,人口!$C:$C,人口!F:F,"",0)</f>
        <v>#NAME?</v>
      </c>
      <c r="E81" s="134" t="e">
        <f t="shared" si="44"/>
        <v>#NAME?</v>
      </c>
      <c r="F81" s="134" t="e">
        <f t="shared" si="45"/>
        <v>#NAME?</v>
      </c>
      <c r="G81" s="144" t="e">
        <f>_xlfn.XLOOKUP(A81,人口!C:C,人口!G:G,"",0)</f>
        <v>#NAME?</v>
      </c>
      <c r="H81" s="134" t="e">
        <f t="shared" si="46"/>
        <v>#NAME?</v>
      </c>
      <c r="I81" s="151" t="e">
        <f t="shared" si="47"/>
        <v>#NAME?</v>
      </c>
      <c r="J81" s="151" t="e">
        <f t="shared" si="48"/>
        <v>#NAME?</v>
      </c>
      <c r="K81" s="151">
        <v>0</v>
      </c>
      <c r="L81" s="135" t="e">
        <f t="shared" si="40"/>
        <v>#NAME?</v>
      </c>
      <c r="M81" s="135" t="e">
        <f>_xlfn.XLOOKUP(A81,提前批资金分配明细!A:A,提前批资金分配明细!G:G,"",0)</f>
        <v>#NAME?</v>
      </c>
      <c r="N81" s="135" t="e">
        <f t="shared" si="41"/>
        <v>#NAME?</v>
      </c>
      <c r="O81" s="154" t="e">
        <f>_xlfn.XLOOKUP(A81,提前批资金分配明细!A:A,提前批资金分配明细!H:H,"",0)</f>
        <v>#NAME?</v>
      </c>
      <c r="P81" s="135" t="e">
        <f t="shared" si="42"/>
        <v>#NAME?</v>
      </c>
    </row>
    <row r="82" s="111" customFormat="true" spans="1:16">
      <c r="A82" s="129" t="s">
        <v>23</v>
      </c>
      <c r="B82" s="130">
        <f t="shared" ref="B82:K82" si="49">SUM(B83:B88)</f>
        <v>6</v>
      </c>
      <c r="C82" s="131">
        <f t="shared" si="49"/>
        <v>840</v>
      </c>
      <c r="D82" s="128" t="e">
        <f>_xlfn.XLOOKUP($A82,人口!$C:$C,人口!F:F,"",0)</f>
        <v>#NAME?</v>
      </c>
      <c r="E82" s="131" t="e">
        <f t="shared" si="49"/>
        <v>#NAME?</v>
      </c>
      <c r="F82" s="131" t="e">
        <f t="shared" si="49"/>
        <v>#NAME?</v>
      </c>
      <c r="G82" s="131" t="e">
        <f t="shared" si="49"/>
        <v>#NAME?</v>
      </c>
      <c r="H82" s="131" t="e">
        <f t="shared" si="49"/>
        <v>#NAME?</v>
      </c>
      <c r="I82" s="131" t="e">
        <f t="shared" si="49"/>
        <v>#NAME?</v>
      </c>
      <c r="J82" s="131" t="e">
        <f t="shared" si="49"/>
        <v>#NAME?</v>
      </c>
      <c r="K82" s="128">
        <f t="shared" si="49"/>
        <v>0</v>
      </c>
      <c r="L82" s="128" t="e">
        <f t="shared" si="40"/>
        <v>#NAME?</v>
      </c>
      <c r="M82" s="128" t="e">
        <f>SUM(M83:M88)</f>
        <v>#NAME?</v>
      </c>
      <c r="N82" s="128" t="e">
        <f t="shared" si="41"/>
        <v>#NAME?</v>
      </c>
      <c r="O82" s="128" t="e">
        <f>SUM(O83:O88)</f>
        <v>#NAME?</v>
      </c>
      <c r="P82" s="128" t="e">
        <f t="shared" si="42"/>
        <v>#NAME?</v>
      </c>
    </row>
    <row r="83" s="110" customFormat="true" spans="1:16">
      <c r="A83" s="132" t="s">
        <v>170</v>
      </c>
      <c r="B83" s="133">
        <v>1</v>
      </c>
      <c r="C83" s="134">
        <v>400</v>
      </c>
      <c r="D83" s="135" t="e">
        <f>_xlfn.XLOOKUP($A83,人口!$C:$C,人口!F:F,"",0)</f>
        <v>#NAME?</v>
      </c>
      <c r="E83" s="134" t="e">
        <f t="shared" ref="E83:E88" si="50">ROUND($E$1/$D$7*D83,2)</f>
        <v>#NAME?</v>
      </c>
      <c r="F83" s="134" t="e">
        <f t="shared" ref="F83:F88" si="51">C83+E83</f>
        <v>#NAME?</v>
      </c>
      <c r="G83" s="144" t="e">
        <f>_xlfn.XLOOKUP(A83,人口!C:C,人口!G:G,"",0)</f>
        <v>#NAME?</v>
      </c>
      <c r="H83" s="134" t="e">
        <f t="shared" ref="H83:H88" si="52">F83*LOG(G83)</f>
        <v>#NAME?</v>
      </c>
      <c r="I83" s="151" t="e">
        <f t="shared" ref="I83:I88" si="53">H83/$H$7*$H$1</f>
        <v>#NAME?</v>
      </c>
      <c r="J83" s="151" t="e">
        <f t="shared" ref="J83:J88" si="54">I83-F83</f>
        <v>#NAME?</v>
      </c>
      <c r="K83" s="151">
        <v>0</v>
      </c>
      <c r="L83" s="135" t="e">
        <f t="shared" si="40"/>
        <v>#NAME?</v>
      </c>
      <c r="M83" s="135" t="e">
        <f>_xlfn.XLOOKUP(A83,提前批资金分配明细!A:A,提前批资金分配明细!G:G,"",0)</f>
        <v>#NAME?</v>
      </c>
      <c r="N83" s="135" t="e">
        <f t="shared" si="41"/>
        <v>#NAME?</v>
      </c>
      <c r="O83" s="154" t="e">
        <f>_xlfn.XLOOKUP(A83,提前批资金分配明细!A:A,提前批资金分配明细!H:H,"",0)</f>
        <v>#NAME?</v>
      </c>
      <c r="P83" s="135" t="e">
        <f t="shared" si="42"/>
        <v>#NAME?</v>
      </c>
    </row>
    <row r="84" s="110" customFormat="true" spans="1:16">
      <c r="A84" s="132" t="s">
        <v>171</v>
      </c>
      <c r="B84" s="133">
        <v>1</v>
      </c>
      <c r="C84" s="134">
        <v>40</v>
      </c>
      <c r="D84" s="135" t="e">
        <f>_xlfn.XLOOKUP($A84,人口!$C:$C,人口!F:F,"",0)</f>
        <v>#NAME?</v>
      </c>
      <c r="E84" s="134" t="e">
        <f t="shared" si="50"/>
        <v>#NAME?</v>
      </c>
      <c r="F84" s="134" t="e">
        <f t="shared" si="51"/>
        <v>#NAME?</v>
      </c>
      <c r="G84" s="144" t="e">
        <f>_xlfn.XLOOKUP(A84,人口!C:C,人口!G:G,"",0)</f>
        <v>#NAME?</v>
      </c>
      <c r="H84" s="134" t="e">
        <f t="shared" si="52"/>
        <v>#NAME?</v>
      </c>
      <c r="I84" s="151" t="e">
        <f t="shared" si="53"/>
        <v>#NAME?</v>
      </c>
      <c r="J84" s="151" t="e">
        <f t="shared" si="54"/>
        <v>#NAME?</v>
      </c>
      <c r="K84" s="151">
        <v>0</v>
      </c>
      <c r="L84" s="135" t="e">
        <f t="shared" si="40"/>
        <v>#NAME?</v>
      </c>
      <c r="M84" s="135" t="e">
        <f>_xlfn.XLOOKUP(A84,提前批资金分配明细!A:A,提前批资金分配明细!G:G,"",0)</f>
        <v>#NAME?</v>
      </c>
      <c r="N84" s="135" t="e">
        <f t="shared" si="41"/>
        <v>#NAME?</v>
      </c>
      <c r="O84" s="154" t="e">
        <f>_xlfn.XLOOKUP(A84,提前批资金分配明细!A:A,提前批资金分配明细!H:H,"",0)</f>
        <v>#NAME?</v>
      </c>
      <c r="P84" s="135" t="e">
        <f t="shared" si="42"/>
        <v>#NAME?</v>
      </c>
    </row>
    <row r="85" s="110" customFormat="true" spans="1:16">
      <c r="A85" s="132" t="s">
        <v>172</v>
      </c>
      <c r="B85" s="133">
        <v>1</v>
      </c>
      <c r="C85" s="134">
        <v>40</v>
      </c>
      <c r="D85" s="135" t="e">
        <f>_xlfn.XLOOKUP($A85,人口!$C:$C,人口!F:F,"",0)</f>
        <v>#NAME?</v>
      </c>
      <c r="E85" s="134" t="e">
        <f t="shared" si="50"/>
        <v>#NAME?</v>
      </c>
      <c r="F85" s="134" t="e">
        <f t="shared" si="51"/>
        <v>#NAME?</v>
      </c>
      <c r="G85" s="144" t="e">
        <f>_xlfn.XLOOKUP(A85,人口!C:C,人口!G:G,"",0)</f>
        <v>#NAME?</v>
      </c>
      <c r="H85" s="134" t="e">
        <f t="shared" si="52"/>
        <v>#NAME?</v>
      </c>
      <c r="I85" s="151" t="e">
        <f t="shared" si="53"/>
        <v>#NAME?</v>
      </c>
      <c r="J85" s="151" t="e">
        <f t="shared" si="54"/>
        <v>#NAME?</v>
      </c>
      <c r="K85" s="151">
        <v>0</v>
      </c>
      <c r="L85" s="135" t="e">
        <f t="shared" si="40"/>
        <v>#NAME?</v>
      </c>
      <c r="M85" s="135" t="e">
        <f>_xlfn.XLOOKUP(A85,提前批资金分配明细!A:A,提前批资金分配明细!G:G,"",0)</f>
        <v>#NAME?</v>
      </c>
      <c r="N85" s="135" t="e">
        <f t="shared" si="41"/>
        <v>#NAME?</v>
      </c>
      <c r="O85" s="154" t="e">
        <f>_xlfn.XLOOKUP(A85,提前批资金分配明细!A:A,提前批资金分配明细!H:H,"",0)</f>
        <v>#NAME?</v>
      </c>
      <c r="P85" s="135" t="e">
        <f t="shared" si="42"/>
        <v>#NAME?</v>
      </c>
    </row>
    <row r="86" s="110" customFormat="true" spans="1:16">
      <c r="A86" s="137" t="s">
        <v>60</v>
      </c>
      <c r="B86" s="133">
        <v>1</v>
      </c>
      <c r="C86" s="134">
        <v>120</v>
      </c>
      <c r="D86" s="135" t="e">
        <f>_xlfn.XLOOKUP($A86,人口!$C:$C,人口!F:F,"",0)</f>
        <v>#NAME?</v>
      </c>
      <c r="E86" s="134" t="e">
        <f t="shared" si="50"/>
        <v>#NAME?</v>
      </c>
      <c r="F86" s="134" t="e">
        <f t="shared" si="51"/>
        <v>#NAME?</v>
      </c>
      <c r="G86" s="144" t="e">
        <f>_xlfn.XLOOKUP(A86,人口!C:C,人口!G:G,"",0)</f>
        <v>#NAME?</v>
      </c>
      <c r="H86" s="134" t="e">
        <f t="shared" si="52"/>
        <v>#NAME?</v>
      </c>
      <c r="I86" s="151" t="e">
        <f t="shared" si="53"/>
        <v>#NAME?</v>
      </c>
      <c r="J86" s="151" t="e">
        <f t="shared" si="54"/>
        <v>#NAME?</v>
      </c>
      <c r="K86" s="151">
        <v>0</v>
      </c>
      <c r="L86" s="135" t="e">
        <f t="shared" si="40"/>
        <v>#NAME?</v>
      </c>
      <c r="M86" s="135" t="e">
        <f>_xlfn.XLOOKUP(A86,提前批资金分配明细!A:A,提前批资金分配明细!G:G,"",0)</f>
        <v>#NAME?</v>
      </c>
      <c r="N86" s="135" t="e">
        <f t="shared" si="41"/>
        <v>#NAME?</v>
      </c>
      <c r="O86" s="154" t="e">
        <f>_xlfn.XLOOKUP(A86,提前批资金分配明细!A:A,提前批资金分配明细!H:H,"",0)</f>
        <v>#NAME?</v>
      </c>
      <c r="P86" s="135" t="e">
        <f t="shared" si="42"/>
        <v>#NAME?</v>
      </c>
    </row>
    <row r="87" s="110" customFormat="true" spans="1:16">
      <c r="A87" s="137" t="s">
        <v>61</v>
      </c>
      <c r="B87" s="133">
        <v>1</v>
      </c>
      <c r="C87" s="134">
        <v>120</v>
      </c>
      <c r="D87" s="135" t="e">
        <f>_xlfn.XLOOKUP($A87,人口!$C:$C,人口!F:F,"",0)</f>
        <v>#NAME?</v>
      </c>
      <c r="E87" s="134" t="e">
        <f t="shared" si="50"/>
        <v>#NAME?</v>
      </c>
      <c r="F87" s="134" t="e">
        <f t="shared" si="51"/>
        <v>#NAME?</v>
      </c>
      <c r="G87" s="144" t="e">
        <f>_xlfn.XLOOKUP(A87,人口!C:C,人口!G:G,"",0)</f>
        <v>#NAME?</v>
      </c>
      <c r="H87" s="134" t="e">
        <f t="shared" si="52"/>
        <v>#NAME?</v>
      </c>
      <c r="I87" s="151" t="e">
        <f t="shared" si="53"/>
        <v>#NAME?</v>
      </c>
      <c r="J87" s="151" t="e">
        <f t="shared" si="54"/>
        <v>#NAME?</v>
      </c>
      <c r="K87" s="151">
        <v>0</v>
      </c>
      <c r="L87" s="135" t="e">
        <f t="shared" si="40"/>
        <v>#NAME?</v>
      </c>
      <c r="M87" s="135" t="e">
        <f>_xlfn.XLOOKUP(A87,提前批资金分配明细!A:A,提前批资金分配明细!G:G,"",0)</f>
        <v>#NAME?</v>
      </c>
      <c r="N87" s="135" t="e">
        <f t="shared" si="41"/>
        <v>#NAME?</v>
      </c>
      <c r="O87" s="154" t="e">
        <f>_xlfn.XLOOKUP(A87,提前批资金分配明细!A:A,提前批资金分配明细!H:H,"",0)</f>
        <v>#NAME?</v>
      </c>
      <c r="P87" s="135" t="e">
        <f t="shared" si="42"/>
        <v>#NAME?</v>
      </c>
    </row>
    <row r="88" s="110" customFormat="true" spans="1:16">
      <c r="A88" s="137" t="s">
        <v>62</v>
      </c>
      <c r="B88" s="133">
        <v>1</v>
      </c>
      <c r="C88" s="134">
        <v>120</v>
      </c>
      <c r="D88" s="135" t="e">
        <f>_xlfn.XLOOKUP($A88,人口!$C:$C,人口!F:F,"",0)</f>
        <v>#NAME?</v>
      </c>
      <c r="E88" s="134" t="e">
        <f t="shared" si="50"/>
        <v>#NAME?</v>
      </c>
      <c r="F88" s="134" t="e">
        <f t="shared" si="51"/>
        <v>#NAME?</v>
      </c>
      <c r="G88" s="144" t="e">
        <f>_xlfn.XLOOKUP(A88,人口!C:C,人口!G:G,"",0)</f>
        <v>#NAME?</v>
      </c>
      <c r="H88" s="134" t="e">
        <f t="shared" si="52"/>
        <v>#NAME?</v>
      </c>
      <c r="I88" s="151" t="e">
        <f t="shared" si="53"/>
        <v>#NAME?</v>
      </c>
      <c r="J88" s="151" t="e">
        <f t="shared" si="54"/>
        <v>#NAME?</v>
      </c>
      <c r="K88" s="151">
        <v>0</v>
      </c>
      <c r="L88" s="135" t="e">
        <f t="shared" si="40"/>
        <v>#NAME?</v>
      </c>
      <c r="M88" s="135" t="e">
        <f>_xlfn.XLOOKUP(A88,提前批资金分配明细!A:A,提前批资金分配明细!G:G,"",0)</f>
        <v>#NAME?</v>
      </c>
      <c r="N88" s="135" t="e">
        <f t="shared" si="41"/>
        <v>#NAME?</v>
      </c>
      <c r="O88" s="154" t="e">
        <f>_xlfn.XLOOKUP(A88,提前批资金分配明细!A:A,提前批资金分配明细!H:H,"",0)</f>
        <v>#NAME?</v>
      </c>
      <c r="P88" s="135" t="e">
        <f t="shared" si="42"/>
        <v>#NAME?</v>
      </c>
    </row>
    <row r="89" s="110" customFormat="true" spans="1:16">
      <c r="A89" s="129" t="s">
        <v>24</v>
      </c>
      <c r="B89" s="130">
        <f t="shared" ref="B89:K89" si="55">SUM(B90:B95)</f>
        <v>6</v>
      </c>
      <c r="C89" s="131">
        <f t="shared" si="55"/>
        <v>840</v>
      </c>
      <c r="D89" s="128" t="e">
        <f>_xlfn.XLOOKUP($A89,人口!$C:$C,人口!F:F,"",0)</f>
        <v>#NAME?</v>
      </c>
      <c r="E89" s="131" t="e">
        <f t="shared" si="55"/>
        <v>#NAME?</v>
      </c>
      <c r="F89" s="131" t="e">
        <f t="shared" si="55"/>
        <v>#NAME?</v>
      </c>
      <c r="G89" s="131" t="e">
        <f t="shared" si="55"/>
        <v>#NAME?</v>
      </c>
      <c r="H89" s="131" t="e">
        <f t="shared" si="55"/>
        <v>#NAME?</v>
      </c>
      <c r="I89" s="131" t="e">
        <f t="shared" si="55"/>
        <v>#NAME?</v>
      </c>
      <c r="J89" s="131" t="e">
        <f t="shared" si="55"/>
        <v>#NAME?</v>
      </c>
      <c r="K89" s="128">
        <f t="shared" si="55"/>
        <v>0</v>
      </c>
      <c r="L89" s="128" t="e">
        <f t="shared" si="40"/>
        <v>#NAME?</v>
      </c>
      <c r="M89" s="128" t="e">
        <f>SUM(M90:M95)</f>
        <v>#NAME?</v>
      </c>
      <c r="N89" s="128" t="e">
        <f t="shared" si="41"/>
        <v>#NAME?</v>
      </c>
      <c r="O89" s="128" t="e">
        <f>SUM(O90:O95)</f>
        <v>#NAME?</v>
      </c>
      <c r="P89" s="128" t="e">
        <f t="shared" si="42"/>
        <v>#NAME?</v>
      </c>
    </row>
    <row r="90" s="110" customFormat="true" spans="1:16">
      <c r="A90" s="132" t="s">
        <v>173</v>
      </c>
      <c r="B90" s="133">
        <v>1</v>
      </c>
      <c r="C90" s="134">
        <v>400</v>
      </c>
      <c r="D90" s="135" t="e">
        <f>_xlfn.XLOOKUP($A90,人口!$C:$C,人口!F:F,"",0)</f>
        <v>#NAME?</v>
      </c>
      <c r="E90" s="134" t="e">
        <f t="shared" ref="E90:E95" si="56">ROUND($E$1/$D$7*D90,2)</f>
        <v>#NAME?</v>
      </c>
      <c r="F90" s="134" t="e">
        <f t="shared" ref="F90:F95" si="57">C90+E90</f>
        <v>#NAME?</v>
      </c>
      <c r="G90" s="144" t="e">
        <f>_xlfn.XLOOKUP(A90,人口!C:C,人口!G:G,"",0)</f>
        <v>#NAME?</v>
      </c>
      <c r="H90" s="134" t="e">
        <f t="shared" ref="H90:H95" si="58">F90*LOG(G90)</f>
        <v>#NAME?</v>
      </c>
      <c r="I90" s="151" t="e">
        <f t="shared" ref="I90:I95" si="59">H90/$H$7*$H$1</f>
        <v>#NAME?</v>
      </c>
      <c r="J90" s="151" t="e">
        <f t="shared" ref="J90:J95" si="60">I90-F90</f>
        <v>#NAME?</v>
      </c>
      <c r="K90" s="151">
        <v>0</v>
      </c>
      <c r="L90" s="135" t="e">
        <f t="shared" si="40"/>
        <v>#NAME?</v>
      </c>
      <c r="M90" s="135" t="e">
        <f>_xlfn.XLOOKUP(A90,提前批资金分配明细!A:A,提前批资金分配明细!G:G,"",0)</f>
        <v>#NAME?</v>
      </c>
      <c r="N90" s="135" t="e">
        <f t="shared" si="41"/>
        <v>#NAME?</v>
      </c>
      <c r="O90" s="154" t="e">
        <f>_xlfn.XLOOKUP(A90,提前批资金分配明细!A:A,提前批资金分配明细!H:H,"",0)</f>
        <v>#NAME?</v>
      </c>
      <c r="P90" s="135" t="e">
        <f t="shared" si="42"/>
        <v>#NAME?</v>
      </c>
    </row>
    <row r="91" s="111" customFormat="true" spans="1:16">
      <c r="A91" s="132" t="s">
        <v>174</v>
      </c>
      <c r="B91" s="133">
        <v>1</v>
      </c>
      <c r="C91" s="134">
        <v>40</v>
      </c>
      <c r="D91" s="135" t="e">
        <f>_xlfn.XLOOKUP($A91,人口!$C:$C,人口!F:F,"",0)</f>
        <v>#NAME?</v>
      </c>
      <c r="E91" s="134" t="e">
        <f t="shared" si="56"/>
        <v>#NAME?</v>
      </c>
      <c r="F91" s="134" t="e">
        <f t="shared" si="57"/>
        <v>#NAME?</v>
      </c>
      <c r="G91" s="144" t="e">
        <f>_xlfn.XLOOKUP(A91,人口!C:C,人口!G:G,"",0)</f>
        <v>#NAME?</v>
      </c>
      <c r="H91" s="134" t="e">
        <f t="shared" si="58"/>
        <v>#NAME?</v>
      </c>
      <c r="I91" s="151" t="e">
        <f t="shared" si="59"/>
        <v>#NAME?</v>
      </c>
      <c r="J91" s="151" t="e">
        <f t="shared" si="60"/>
        <v>#NAME?</v>
      </c>
      <c r="K91" s="151">
        <v>0</v>
      </c>
      <c r="L91" s="135" t="e">
        <f t="shared" si="40"/>
        <v>#NAME?</v>
      </c>
      <c r="M91" s="135" t="e">
        <f>_xlfn.XLOOKUP(A91,提前批资金分配明细!A:A,提前批资金分配明细!G:G,"",0)</f>
        <v>#NAME?</v>
      </c>
      <c r="N91" s="135" t="e">
        <f t="shared" si="41"/>
        <v>#NAME?</v>
      </c>
      <c r="O91" s="154" t="e">
        <f>_xlfn.XLOOKUP(A91,提前批资金分配明细!A:A,提前批资金分配明细!H:H,"",0)</f>
        <v>#NAME?</v>
      </c>
      <c r="P91" s="135" t="e">
        <f t="shared" si="42"/>
        <v>#NAME?</v>
      </c>
    </row>
    <row r="92" s="110" customFormat="true" spans="1:16">
      <c r="A92" s="132" t="s">
        <v>175</v>
      </c>
      <c r="B92" s="133">
        <v>1</v>
      </c>
      <c r="C92" s="134">
        <v>40</v>
      </c>
      <c r="D92" s="135" t="e">
        <f>_xlfn.XLOOKUP($A92,人口!$C:$C,人口!F:F,"",0)</f>
        <v>#NAME?</v>
      </c>
      <c r="E92" s="134" t="e">
        <f t="shared" si="56"/>
        <v>#NAME?</v>
      </c>
      <c r="F92" s="134" t="e">
        <f t="shared" si="57"/>
        <v>#NAME?</v>
      </c>
      <c r="G92" s="144" t="e">
        <f>_xlfn.XLOOKUP(A92,人口!C:C,人口!G:G,"",0)</f>
        <v>#NAME?</v>
      </c>
      <c r="H92" s="134" t="e">
        <f t="shared" si="58"/>
        <v>#NAME?</v>
      </c>
      <c r="I92" s="151" t="e">
        <f t="shared" si="59"/>
        <v>#NAME?</v>
      </c>
      <c r="J92" s="151" t="e">
        <f t="shared" si="60"/>
        <v>#NAME?</v>
      </c>
      <c r="K92" s="151">
        <v>0</v>
      </c>
      <c r="L92" s="135" t="e">
        <f t="shared" si="40"/>
        <v>#NAME?</v>
      </c>
      <c r="M92" s="135" t="e">
        <f>_xlfn.XLOOKUP(A92,提前批资金分配明细!A:A,提前批资金分配明细!G:G,"",0)</f>
        <v>#NAME?</v>
      </c>
      <c r="N92" s="135" t="e">
        <f t="shared" si="41"/>
        <v>#NAME?</v>
      </c>
      <c r="O92" s="154" t="e">
        <f>_xlfn.XLOOKUP(A92,提前批资金分配明细!A:A,提前批资金分配明细!H:H,"",0)</f>
        <v>#NAME?</v>
      </c>
      <c r="P92" s="135" t="e">
        <f t="shared" si="42"/>
        <v>#NAME?</v>
      </c>
    </row>
    <row r="93" s="110" customFormat="true" spans="1:16">
      <c r="A93" s="137" t="s">
        <v>63</v>
      </c>
      <c r="B93" s="133">
        <v>1</v>
      </c>
      <c r="C93" s="134">
        <v>120</v>
      </c>
      <c r="D93" s="135" t="e">
        <f>_xlfn.XLOOKUP($A93,人口!$C:$C,人口!F:F,"",0)</f>
        <v>#NAME?</v>
      </c>
      <c r="E93" s="134" t="e">
        <f t="shared" si="56"/>
        <v>#NAME?</v>
      </c>
      <c r="F93" s="134" t="e">
        <f t="shared" si="57"/>
        <v>#NAME?</v>
      </c>
      <c r="G93" s="144" t="e">
        <f>_xlfn.XLOOKUP(A93,人口!C:C,人口!G:G,"",0)</f>
        <v>#NAME?</v>
      </c>
      <c r="H93" s="134" t="e">
        <f t="shared" si="58"/>
        <v>#NAME?</v>
      </c>
      <c r="I93" s="151" t="e">
        <f t="shared" si="59"/>
        <v>#NAME?</v>
      </c>
      <c r="J93" s="151" t="e">
        <f t="shared" si="60"/>
        <v>#NAME?</v>
      </c>
      <c r="K93" s="151">
        <v>0</v>
      </c>
      <c r="L93" s="135" t="e">
        <f t="shared" si="40"/>
        <v>#NAME?</v>
      </c>
      <c r="M93" s="135" t="e">
        <f>_xlfn.XLOOKUP(A93,提前批资金分配明细!A:A,提前批资金分配明细!G:G,"",0)</f>
        <v>#NAME?</v>
      </c>
      <c r="N93" s="135" t="e">
        <f t="shared" si="41"/>
        <v>#NAME?</v>
      </c>
      <c r="O93" s="154" t="e">
        <f>_xlfn.XLOOKUP(A93,提前批资金分配明细!A:A,提前批资金分配明细!H:H,"",0)</f>
        <v>#NAME?</v>
      </c>
      <c r="P93" s="135" t="e">
        <f t="shared" si="42"/>
        <v>#NAME?</v>
      </c>
    </row>
    <row r="94" s="110" customFormat="true" spans="1:16">
      <c r="A94" s="137" t="s">
        <v>64</v>
      </c>
      <c r="B94" s="133">
        <v>1</v>
      </c>
      <c r="C94" s="134">
        <v>120</v>
      </c>
      <c r="D94" s="135" t="e">
        <f>_xlfn.XLOOKUP($A94,人口!$C:$C,人口!F:F,"",0)</f>
        <v>#NAME?</v>
      </c>
      <c r="E94" s="134" t="e">
        <f t="shared" si="56"/>
        <v>#NAME?</v>
      </c>
      <c r="F94" s="134" t="e">
        <f t="shared" si="57"/>
        <v>#NAME?</v>
      </c>
      <c r="G94" s="144" t="e">
        <f>_xlfn.XLOOKUP(A94,人口!C:C,人口!G:G,"",0)</f>
        <v>#NAME?</v>
      </c>
      <c r="H94" s="134" t="e">
        <f t="shared" si="58"/>
        <v>#NAME?</v>
      </c>
      <c r="I94" s="151" t="e">
        <f t="shared" si="59"/>
        <v>#NAME?</v>
      </c>
      <c r="J94" s="151" t="e">
        <f t="shared" si="60"/>
        <v>#NAME?</v>
      </c>
      <c r="K94" s="151">
        <v>0</v>
      </c>
      <c r="L94" s="135" t="e">
        <f t="shared" si="40"/>
        <v>#NAME?</v>
      </c>
      <c r="M94" s="135" t="e">
        <f>_xlfn.XLOOKUP(A94,提前批资金分配明细!A:A,提前批资金分配明细!G:G,"",0)</f>
        <v>#NAME?</v>
      </c>
      <c r="N94" s="135" t="e">
        <f t="shared" si="41"/>
        <v>#NAME?</v>
      </c>
      <c r="O94" s="154" t="e">
        <f>_xlfn.XLOOKUP(A94,提前批资金分配明细!A:A,提前批资金分配明细!H:H,"",0)</f>
        <v>#NAME?</v>
      </c>
      <c r="P94" s="135" t="e">
        <f t="shared" si="42"/>
        <v>#NAME?</v>
      </c>
    </row>
    <row r="95" s="110" customFormat="true" spans="1:16">
      <c r="A95" s="137" t="s">
        <v>65</v>
      </c>
      <c r="B95" s="133">
        <v>1</v>
      </c>
      <c r="C95" s="134">
        <v>120</v>
      </c>
      <c r="D95" s="135" t="e">
        <f>_xlfn.XLOOKUP($A95,人口!$C:$C,人口!F:F,"",0)</f>
        <v>#NAME?</v>
      </c>
      <c r="E95" s="134" t="e">
        <f t="shared" si="56"/>
        <v>#NAME?</v>
      </c>
      <c r="F95" s="134" t="e">
        <f t="shared" si="57"/>
        <v>#NAME?</v>
      </c>
      <c r="G95" s="144" t="e">
        <f>_xlfn.XLOOKUP(A95,人口!C:C,人口!G:G,"",0)</f>
        <v>#NAME?</v>
      </c>
      <c r="H95" s="134" t="e">
        <f t="shared" si="58"/>
        <v>#NAME?</v>
      </c>
      <c r="I95" s="151" t="e">
        <f t="shared" si="59"/>
        <v>#NAME?</v>
      </c>
      <c r="J95" s="151" t="e">
        <f t="shared" si="60"/>
        <v>#NAME?</v>
      </c>
      <c r="K95" s="151">
        <v>0</v>
      </c>
      <c r="L95" s="135" t="e">
        <f t="shared" si="40"/>
        <v>#NAME?</v>
      </c>
      <c r="M95" s="135" t="e">
        <f>_xlfn.XLOOKUP(A95,提前批资金分配明细!A:A,提前批资金分配明细!G:G,"",0)</f>
        <v>#NAME?</v>
      </c>
      <c r="N95" s="135" t="e">
        <f t="shared" si="41"/>
        <v>#NAME?</v>
      </c>
      <c r="O95" s="154" t="e">
        <f>_xlfn.XLOOKUP(A95,提前批资金分配明细!A:A,提前批资金分配明细!H:H,"",0)</f>
        <v>#NAME?</v>
      </c>
      <c r="P95" s="135" t="e">
        <f t="shared" si="42"/>
        <v>#NAME?</v>
      </c>
    </row>
    <row r="96" s="110" customFormat="true" spans="1:16">
      <c r="A96" s="129" t="s">
        <v>25</v>
      </c>
      <c r="B96" s="130">
        <f t="shared" ref="B96:K96" si="61">SUM(B97:B108)</f>
        <v>12</v>
      </c>
      <c r="C96" s="131">
        <f t="shared" si="61"/>
        <v>1400</v>
      </c>
      <c r="D96" s="128" t="e">
        <f>_xlfn.XLOOKUP($A96,人口!$C:$C,人口!F:F,"",0)</f>
        <v>#NAME?</v>
      </c>
      <c r="E96" s="131" t="e">
        <f t="shared" si="61"/>
        <v>#NAME?</v>
      </c>
      <c r="F96" s="131" t="e">
        <f t="shared" si="61"/>
        <v>#NAME?</v>
      </c>
      <c r="G96" s="131" t="e">
        <f t="shared" si="61"/>
        <v>#NAME?</v>
      </c>
      <c r="H96" s="131" t="e">
        <f t="shared" si="61"/>
        <v>#NAME?</v>
      </c>
      <c r="I96" s="131" t="e">
        <f t="shared" si="61"/>
        <v>#NAME?</v>
      </c>
      <c r="J96" s="131" t="e">
        <f t="shared" si="61"/>
        <v>#NAME?</v>
      </c>
      <c r="K96" s="128">
        <f t="shared" si="61"/>
        <v>0</v>
      </c>
      <c r="L96" s="128" t="e">
        <f t="shared" si="40"/>
        <v>#NAME?</v>
      </c>
      <c r="M96" s="128" t="e">
        <f>SUM(M97:M108)</f>
        <v>#NAME?</v>
      </c>
      <c r="N96" s="128" t="e">
        <f t="shared" si="41"/>
        <v>#NAME?</v>
      </c>
      <c r="O96" s="128" t="e">
        <f>SUM(O97:O108)</f>
        <v>#NAME?</v>
      </c>
      <c r="P96" s="128" t="e">
        <f t="shared" si="42"/>
        <v>#NAME?</v>
      </c>
    </row>
    <row r="97" s="110" customFormat="true" spans="1:16">
      <c r="A97" s="132" t="s">
        <v>176</v>
      </c>
      <c r="B97" s="133">
        <v>1</v>
      </c>
      <c r="C97" s="134">
        <v>400</v>
      </c>
      <c r="D97" s="135" t="e">
        <f>_xlfn.XLOOKUP($A97,人口!$C:$C,人口!F:F,"",0)</f>
        <v>#NAME?</v>
      </c>
      <c r="E97" s="134" t="e">
        <f t="shared" ref="E97:E108" si="62">ROUND($E$1/$D$7*D97,2)</f>
        <v>#NAME?</v>
      </c>
      <c r="F97" s="134" t="e">
        <f t="shared" ref="F97:F108" si="63">C97+E97</f>
        <v>#NAME?</v>
      </c>
      <c r="G97" s="144" t="e">
        <f>_xlfn.XLOOKUP(A97,人口!C:C,人口!G:G,"",0)</f>
        <v>#NAME?</v>
      </c>
      <c r="H97" s="134" t="e">
        <f t="shared" ref="H97:H108" si="64">F97*LOG(G97)</f>
        <v>#NAME?</v>
      </c>
      <c r="I97" s="151" t="e">
        <f t="shared" ref="I97:I108" si="65">H97/$H$7*$H$1</f>
        <v>#NAME?</v>
      </c>
      <c r="J97" s="151" t="e">
        <f t="shared" ref="J97:J108" si="66">I97-F97</f>
        <v>#NAME?</v>
      </c>
      <c r="K97" s="151">
        <v>0</v>
      </c>
      <c r="L97" s="135" t="e">
        <f t="shared" si="40"/>
        <v>#NAME?</v>
      </c>
      <c r="M97" s="135" t="e">
        <f>_xlfn.XLOOKUP(A97,提前批资金分配明细!A:A,提前批资金分配明细!G:G,"",0)</f>
        <v>#NAME?</v>
      </c>
      <c r="N97" s="135" t="e">
        <f t="shared" si="41"/>
        <v>#NAME?</v>
      </c>
      <c r="O97" s="154" t="e">
        <f>_xlfn.XLOOKUP(A97,提前批资金分配明细!A:A,提前批资金分配明细!H:H,"",0)</f>
        <v>#NAME?</v>
      </c>
      <c r="P97" s="135" t="e">
        <f t="shared" si="42"/>
        <v>#NAME?</v>
      </c>
    </row>
    <row r="98" s="110" customFormat="true" spans="1:16">
      <c r="A98" s="132" t="s">
        <v>177</v>
      </c>
      <c r="B98" s="133">
        <v>1</v>
      </c>
      <c r="C98" s="134">
        <v>40</v>
      </c>
      <c r="D98" s="135" t="e">
        <f>_xlfn.XLOOKUP($A98,人口!$C:$C,人口!F:F,"",0)</f>
        <v>#NAME?</v>
      </c>
      <c r="E98" s="134" t="e">
        <f t="shared" si="62"/>
        <v>#NAME?</v>
      </c>
      <c r="F98" s="134" t="e">
        <f t="shared" si="63"/>
        <v>#NAME?</v>
      </c>
      <c r="G98" s="144" t="e">
        <f>_xlfn.XLOOKUP(A98,人口!C:C,人口!G:G,"",0)</f>
        <v>#NAME?</v>
      </c>
      <c r="H98" s="134" t="e">
        <f t="shared" si="64"/>
        <v>#NAME?</v>
      </c>
      <c r="I98" s="151" t="e">
        <f t="shared" si="65"/>
        <v>#NAME?</v>
      </c>
      <c r="J98" s="151" t="e">
        <f t="shared" si="66"/>
        <v>#NAME?</v>
      </c>
      <c r="K98" s="151">
        <v>0</v>
      </c>
      <c r="L98" s="135" t="e">
        <f t="shared" si="40"/>
        <v>#NAME?</v>
      </c>
      <c r="M98" s="135" t="e">
        <f>_xlfn.XLOOKUP(A98,提前批资金分配明细!A:A,提前批资金分配明细!G:G,"",0)</f>
        <v>#NAME?</v>
      </c>
      <c r="N98" s="135" t="e">
        <f t="shared" si="41"/>
        <v>#NAME?</v>
      </c>
      <c r="O98" s="154" t="e">
        <f>_xlfn.XLOOKUP(A98,提前批资金分配明细!A:A,提前批资金分配明细!H:H,"",0)</f>
        <v>#NAME?</v>
      </c>
      <c r="P98" s="135" t="e">
        <f t="shared" si="42"/>
        <v>#NAME?</v>
      </c>
    </row>
    <row r="99" s="111" customFormat="true" spans="1:16">
      <c r="A99" s="132" t="s">
        <v>178</v>
      </c>
      <c r="B99" s="133">
        <v>1</v>
      </c>
      <c r="C99" s="134">
        <v>40</v>
      </c>
      <c r="D99" s="135" t="e">
        <f>_xlfn.XLOOKUP($A99,人口!$C:$C,人口!F:F,"",0)</f>
        <v>#NAME?</v>
      </c>
      <c r="E99" s="134" t="e">
        <f t="shared" si="62"/>
        <v>#NAME?</v>
      </c>
      <c r="F99" s="134" t="e">
        <f t="shared" si="63"/>
        <v>#NAME?</v>
      </c>
      <c r="G99" s="144" t="e">
        <f>_xlfn.XLOOKUP(A99,人口!C:C,人口!G:G,"",0)</f>
        <v>#NAME?</v>
      </c>
      <c r="H99" s="134" t="e">
        <f t="shared" si="64"/>
        <v>#NAME?</v>
      </c>
      <c r="I99" s="151" t="e">
        <f t="shared" si="65"/>
        <v>#NAME?</v>
      </c>
      <c r="J99" s="151" t="e">
        <f t="shared" si="66"/>
        <v>#NAME?</v>
      </c>
      <c r="K99" s="151">
        <v>0</v>
      </c>
      <c r="L99" s="135" t="e">
        <f t="shared" si="40"/>
        <v>#NAME?</v>
      </c>
      <c r="M99" s="135" t="e">
        <f>_xlfn.XLOOKUP(A99,提前批资金分配明细!A:A,提前批资金分配明细!G:G,"",0)</f>
        <v>#NAME?</v>
      </c>
      <c r="N99" s="135" t="e">
        <f t="shared" si="41"/>
        <v>#NAME?</v>
      </c>
      <c r="O99" s="154" t="e">
        <f>_xlfn.XLOOKUP(A99,提前批资金分配明细!A:A,提前批资金分配明细!H:H,"",0)</f>
        <v>#NAME?</v>
      </c>
      <c r="P99" s="135" t="e">
        <f t="shared" si="42"/>
        <v>#NAME?</v>
      </c>
    </row>
    <row r="100" s="110" customFormat="true" spans="1:16">
      <c r="A100" s="132" t="s">
        <v>179</v>
      </c>
      <c r="B100" s="133">
        <v>1</v>
      </c>
      <c r="C100" s="134">
        <v>40</v>
      </c>
      <c r="D100" s="135" t="e">
        <f>_xlfn.XLOOKUP($A100,人口!$C:$C,人口!F:F,"",0)</f>
        <v>#NAME?</v>
      </c>
      <c r="E100" s="134" t="e">
        <f t="shared" si="62"/>
        <v>#NAME?</v>
      </c>
      <c r="F100" s="134" t="e">
        <f t="shared" si="63"/>
        <v>#NAME?</v>
      </c>
      <c r="G100" s="144" t="e">
        <f>_xlfn.XLOOKUP(A100,人口!C:C,人口!G:G,"",0)</f>
        <v>#NAME?</v>
      </c>
      <c r="H100" s="134" t="e">
        <f t="shared" si="64"/>
        <v>#NAME?</v>
      </c>
      <c r="I100" s="151" t="e">
        <f t="shared" si="65"/>
        <v>#NAME?</v>
      </c>
      <c r="J100" s="151" t="e">
        <f t="shared" si="66"/>
        <v>#NAME?</v>
      </c>
      <c r="K100" s="151">
        <v>0</v>
      </c>
      <c r="L100" s="135" t="e">
        <f t="shared" si="40"/>
        <v>#NAME?</v>
      </c>
      <c r="M100" s="135" t="e">
        <f>_xlfn.XLOOKUP(A100,提前批资金分配明细!A:A,提前批资金分配明细!G:G,"",0)</f>
        <v>#NAME?</v>
      </c>
      <c r="N100" s="135" t="e">
        <f t="shared" si="41"/>
        <v>#NAME?</v>
      </c>
      <c r="O100" s="154" t="e">
        <f>_xlfn.XLOOKUP(A100,提前批资金分配明细!A:A,提前批资金分配明细!H:H,"",0)</f>
        <v>#NAME?</v>
      </c>
      <c r="P100" s="135" t="e">
        <f t="shared" si="42"/>
        <v>#NAME?</v>
      </c>
    </row>
    <row r="101" s="110" customFormat="true" spans="1:16">
      <c r="A101" s="132" t="s">
        <v>180</v>
      </c>
      <c r="B101" s="133">
        <v>1</v>
      </c>
      <c r="C101" s="134">
        <v>40</v>
      </c>
      <c r="D101" s="135" t="e">
        <f>_xlfn.XLOOKUP($A101,人口!$C:$C,人口!F:F,"",0)</f>
        <v>#NAME?</v>
      </c>
      <c r="E101" s="134" t="e">
        <f t="shared" si="62"/>
        <v>#NAME?</v>
      </c>
      <c r="F101" s="134" t="e">
        <f t="shared" si="63"/>
        <v>#NAME?</v>
      </c>
      <c r="G101" s="144" t="e">
        <f>_xlfn.XLOOKUP(A101,人口!C:C,人口!G:G,"",0)</f>
        <v>#NAME?</v>
      </c>
      <c r="H101" s="134" t="e">
        <f t="shared" si="64"/>
        <v>#NAME?</v>
      </c>
      <c r="I101" s="151" t="e">
        <f t="shared" si="65"/>
        <v>#NAME?</v>
      </c>
      <c r="J101" s="151" t="e">
        <f t="shared" si="66"/>
        <v>#NAME?</v>
      </c>
      <c r="K101" s="151">
        <v>0</v>
      </c>
      <c r="L101" s="135" t="e">
        <f t="shared" si="40"/>
        <v>#NAME?</v>
      </c>
      <c r="M101" s="135" t="e">
        <f>_xlfn.XLOOKUP(A101,提前批资金分配明细!A:A,提前批资金分配明细!G:G,"",0)</f>
        <v>#NAME?</v>
      </c>
      <c r="N101" s="135" t="e">
        <f t="shared" si="41"/>
        <v>#NAME?</v>
      </c>
      <c r="O101" s="154" t="e">
        <f>_xlfn.XLOOKUP(A101,提前批资金分配明细!A:A,提前批资金分配明细!H:H,"",0)</f>
        <v>#NAME?</v>
      </c>
      <c r="P101" s="135" t="e">
        <f t="shared" si="42"/>
        <v>#NAME?</v>
      </c>
    </row>
    <row r="102" s="110" customFormat="true" spans="1:16">
      <c r="A102" s="137" t="s">
        <v>66</v>
      </c>
      <c r="B102" s="133">
        <v>1</v>
      </c>
      <c r="C102" s="134">
        <v>120</v>
      </c>
      <c r="D102" s="135" t="e">
        <f>_xlfn.XLOOKUP($A102,人口!$C:$C,人口!F:F,"",0)</f>
        <v>#NAME?</v>
      </c>
      <c r="E102" s="134" t="e">
        <f t="shared" si="62"/>
        <v>#NAME?</v>
      </c>
      <c r="F102" s="134" t="e">
        <f t="shared" si="63"/>
        <v>#NAME?</v>
      </c>
      <c r="G102" s="144" t="e">
        <f>_xlfn.XLOOKUP(A102,人口!C:C,人口!G:G,"",0)</f>
        <v>#NAME?</v>
      </c>
      <c r="H102" s="134" t="e">
        <f t="shared" si="64"/>
        <v>#NAME?</v>
      </c>
      <c r="I102" s="151" t="e">
        <f t="shared" si="65"/>
        <v>#NAME?</v>
      </c>
      <c r="J102" s="151" t="e">
        <f t="shared" si="66"/>
        <v>#NAME?</v>
      </c>
      <c r="K102" s="151">
        <v>0</v>
      </c>
      <c r="L102" s="135" t="e">
        <f t="shared" si="40"/>
        <v>#NAME?</v>
      </c>
      <c r="M102" s="135" t="e">
        <f>_xlfn.XLOOKUP(A102,提前批资金分配明细!A:A,提前批资金分配明细!G:G,"",0)</f>
        <v>#NAME?</v>
      </c>
      <c r="N102" s="135" t="e">
        <f t="shared" si="41"/>
        <v>#NAME?</v>
      </c>
      <c r="O102" s="154" t="e">
        <f>_xlfn.XLOOKUP(A102,提前批资金分配明细!A:A,提前批资金分配明细!H:H,"",0)</f>
        <v>#NAME?</v>
      </c>
      <c r="P102" s="135" t="e">
        <f t="shared" si="42"/>
        <v>#NAME?</v>
      </c>
    </row>
    <row r="103" s="110" customFormat="true" spans="1:16">
      <c r="A103" s="137" t="s">
        <v>67</v>
      </c>
      <c r="B103" s="133">
        <v>1</v>
      </c>
      <c r="C103" s="134">
        <v>120</v>
      </c>
      <c r="D103" s="135" t="e">
        <f>_xlfn.XLOOKUP($A103,人口!$C:$C,人口!F:F,"",0)</f>
        <v>#NAME?</v>
      </c>
      <c r="E103" s="134" t="e">
        <f t="shared" si="62"/>
        <v>#NAME?</v>
      </c>
      <c r="F103" s="134" t="e">
        <f t="shared" si="63"/>
        <v>#NAME?</v>
      </c>
      <c r="G103" s="144" t="e">
        <f>_xlfn.XLOOKUP(A103,人口!C:C,人口!G:G,"",0)</f>
        <v>#NAME?</v>
      </c>
      <c r="H103" s="134" t="e">
        <f t="shared" si="64"/>
        <v>#NAME?</v>
      </c>
      <c r="I103" s="151" t="e">
        <f t="shared" si="65"/>
        <v>#NAME?</v>
      </c>
      <c r="J103" s="151" t="e">
        <f t="shared" si="66"/>
        <v>#NAME?</v>
      </c>
      <c r="K103" s="151">
        <v>0</v>
      </c>
      <c r="L103" s="135" t="e">
        <f t="shared" si="40"/>
        <v>#NAME?</v>
      </c>
      <c r="M103" s="135" t="e">
        <f>_xlfn.XLOOKUP(A103,提前批资金分配明细!A:A,提前批资金分配明细!G:G,"",0)</f>
        <v>#NAME?</v>
      </c>
      <c r="N103" s="135" t="e">
        <f t="shared" si="41"/>
        <v>#NAME?</v>
      </c>
      <c r="O103" s="154" t="e">
        <f>_xlfn.XLOOKUP(A103,提前批资金分配明细!A:A,提前批资金分配明细!H:H,"",0)</f>
        <v>#NAME?</v>
      </c>
      <c r="P103" s="135" t="e">
        <f t="shared" si="42"/>
        <v>#NAME?</v>
      </c>
    </row>
    <row r="104" s="110" customFormat="true" spans="1:16">
      <c r="A104" s="137" t="s">
        <v>68</v>
      </c>
      <c r="B104" s="133">
        <v>1</v>
      </c>
      <c r="C104" s="134">
        <v>120</v>
      </c>
      <c r="D104" s="135" t="e">
        <f>_xlfn.XLOOKUP($A104,人口!$C:$C,人口!F:F,"",0)</f>
        <v>#NAME?</v>
      </c>
      <c r="E104" s="134" t="e">
        <f t="shared" si="62"/>
        <v>#NAME?</v>
      </c>
      <c r="F104" s="134" t="e">
        <f t="shared" si="63"/>
        <v>#NAME?</v>
      </c>
      <c r="G104" s="144" t="e">
        <f>_xlfn.XLOOKUP(A104,人口!C:C,人口!G:G,"",0)</f>
        <v>#NAME?</v>
      </c>
      <c r="H104" s="134" t="e">
        <f t="shared" si="64"/>
        <v>#NAME?</v>
      </c>
      <c r="I104" s="151" t="e">
        <f t="shared" si="65"/>
        <v>#NAME?</v>
      </c>
      <c r="J104" s="151" t="e">
        <f t="shared" si="66"/>
        <v>#NAME?</v>
      </c>
      <c r="K104" s="151">
        <v>0</v>
      </c>
      <c r="L104" s="135" t="e">
        <f t="shared" si="40"/>
        <v>#NAME?</v>
      </c>
      <c r="M104" s="135" t="e">
        <f>_xlfn.XLOOKUP(A104,提前批资金分配明细!A:A,提前批资金分配明细!G:G,"",0)</f>
        <v>#NAME?</v>
      </c>
      <c r="N104" s="135" t="e">
        <f t="shared" si="41"/>
        <v>#NAME?</v>
      </c>
      <c r="O104" s="154" t="e">
        <f>_xlfn.XLOOKUP(A104,提前批资金分配明细!A:A,提前批资金分配明细!H:H,"",0)</f>
        <v>#NAME?</v>
      </c>
      <c r="P104" s="135" t="e">
        <f t="shared" si="42"/>
        <v>#NAME?</v>
      </c>
    </row>
    <row r="105" s="110" customFormat="true" spans="1:16">
      <c r="A105" s="137" t="s">
        <v>69</v>
      </c>
      <c r="B105" s="133">
        <v>1</v>
      </c>
      <c r="C105" s="134">
        <v>120</v>
      </c>
      <c r="D105" s="135" t="e">
        <f>_xlfn.XLOOKUP($A105,人口!$C:$C,人口!F:F,"",0)</f>
        <v>#NAME?</v>
      </c>
      <c r="E105" s="134" t="e">
        <f t="shared" si="62"/>
        <v>#NAME?</v>
      </c>
      <c r="F105" s="134" t="e">
        <f t="shared" si="63"/>
        <v>#NAME?</v>
      </c>
      <c r="G105" s="144" t="e">
        <f>_xlfn.XLOOKUP(A105,人口!C:C,人口!G:G,"",0)</f>
        <v>#NAME?</v>
      </c>
      <c r="H105" s="134" t="e">
        <f t="shared" si="64"/>
        <v>#NAME?</v>
      </c>
      <c r="I105" s="151" t="e">
        <f t="shared" si="65"/>
        <v>#NAME?</v>
      </c>
      <c r="J105" s="151" t="e">
        <f t="shared" si="66"/>
        <v>#NAME?</v>
      </c>
      <c r="K105" s="151">
        <v>0</v>
      </c>
      <c r="L105" s="135" t="e">
        <f t="shared" si="40"/>
        <v>#NAME?</v>
      </c>
      <c r="M105" s="135" t="e">
        <f>_xlfn.XLOOKUP(A105,提前批资金分配明细!A:A,提前批资金分配明细!G:G,"",0)</f>
        <v>#NAME?</v>
      </c>
      <c r="N105" s="135" t="e">
        <f t="shared" si="41"/>
        <v>#NAME?</v>
      </c>
      <c r="O105" s="154" t="e">
        <f>_xlfn.XLOOKUP(A105,提前批资金分配明细!A:A,提前批资金分配明细!H:H,"",0)</f>
        <v>#NAME?</v>
      </c>
      <c r="P105" s="135" t="e">
        <f t="shared" si="42"/>
        <v>#NAME?</v>
      </c>
    </row>
    <row r="106" s="110" customFormat="true" spans="1:16">
      <c r="A106" s="137" t="s">
        <v>70</v>
      </c>
      <c r="B106" s="133">
        <v>1</v>
      </c>
      <c r="C106" s="134">
        <v>120</v>
      </c>
      <c r="D106" s="135" t="e">
        <f>_xlfn.XLOOKUP($A106,人口!$C:$C,人口!F:F,"",0)</f>
        <v>#NAME?</v>
      </c>
      <c r="E106" s="134" t="e">
        <f t="shared" si="62"/>
        <v>#NAME?</v>
      </c>
      <c r="F106" s="134" t="e">
        <f t="shared" si="63"/>
        <v>#NAME?</v>
      </c>
      <c r="G106" s="144" t="e">
        <f>_xlfn.XLOOKUP(A106,人口!C:C,人口!G:G,"",0)</f>
        <v>#NAME?</v>
      </c>
      <c r="H106" s="134" t="e">
        <f t="shared" si="64"/>
        <v>#NAME?</v>
      </c>
      <c r="I106" s="151" t="e">
        <f t="shared" si="65"/>
        <v>#NAME?</v>
      </c>
      <c r="J106" s="151" t="e">
        <f t="shared" si="66"/>
        <v>#NAME?</v>
      </c>
      <c r="K106" s="151">
        <v>0</v>
      </c>
      <c r="L106" s="135" t="e">
        <f t="shared" si="40"/>
        <v>#NAME?</v>
      </c>
      <c r="M106" s="135" t="e">
        <f>_xlfn.XLOOKUP(A106,提前批资金分配明细!A:A,提前批资金分配明细!G:G,"",0)</f>
        <v>#NAME?</v>
      </c>
      <c r="N106" s="135" t="e">
        <f t="shared" si="41"/>
        <v>#NAME?</v>
      </c>
      <c r="O106" s="154" t="e">
        <f>_xlfn.XLOOKUP(A106,提前批资金分配明细!A:A,提前批资金分配明细!H:H,"",0)</f>
        <v>#NAME?</v>
      </c>
      <c r="P106" s="135" t="e">
        <f t="shared" si="42"/>
        <v>#NAME?</v>
      </c>
    </row>
    <row r="107" s="110" customFormat="true" spans="1:16">
      <c r="A107" s="137" t="s">
        <v>71</v>
      </c>
      <c r="B107" s="133">
        <v>1</v>
      </c>
      <c r="C107" s="134">
        <v>120</v>
      </c>
      <c r="D107" s="135" t="e">
        <f>_xlfn.XLOOKUP($A107,人口!$C:$C,人口!F:F,"",0)</f>
        <v>#NAME?</v>
      </c>
      <c r="E107" s="134" t="e">
        <f t="shared" si="62"/>
        <v>#NAME?</v>
      </c>
      <c r="F107" s="134" t="e">
        <f t="shared" si="63"/>
        <v>#NAME?</v>
      </c>
      <c r="G107" s="144" t="e">
        <f>_xlfn.XLOOKUP(A107,人口!C:C,人口!G:G,"",0)</f>
        <v>#NAME?</v>
      </c>
      <c r="H107" s="134" t="e">
        <f t="shared" si="64"/>
        <v>#NAME?</v>
      </c>
      <c r="I107" s="151" t="e">
        <f t="shared" si="65"/>
        <v>#NAME?</v>
      </c>
      <c r="J107" s="151" t="e">
        <f t="shared" si="66"/>
        <v>#NAME?</v>
      </c>
      <c r="K107" s="151">
        <v>0</v>
      </c>
      <c r="L107" s="135" t="e">
        <f t="shared" si="40"/>
        <v>#NAME?</v>
      </c>
      <c r="M107" s="135" t="e">
        <f>_xlfn.XLOOKUP(A107,提前批资金分配明细!A:A,提前批资金分配明细!G:G,"",0)</f>
        <v>#NAME?</v>
      </c>
      <c r="N107" s="135" t="e">
        <f t="shared" si="41"/>
        <v>#NAME?</v>
      </c>
      <c r="O107" s="154" t="e">
        <f>_xlfn.XLOOKUP(A107,提前批资金分配明细!A:A,提前批资金分配明细!H:H,"",0)</f>
        <v>#NAME?</v>
      </c>
      <c r="P107" s="135" t="e">
        <f t="shared" si="42"/>
        <v>#NAME?</v>
      </c>
    </row>
    <row r="108" s="110" customFormat="true" spans="1:16">
      <c r="A108" s="137" t="s">
        <v>72</v>
      </c>
      <c r="B108" s="133">
        <v>1</v>
      </c>
      <c r="C108" s="134">
        <v>120</v>
      </c>
      <c r="D108" s="135" t="e">
        <f>_xlfn.XLOOKUP($A108,人口!$C:$C,人口!F:F,"",0)</f>
        <v>#NAME?</v>
      </c>
      <c r="E108" s="134" t="e">
        <f t="shared" si="62"/>
        <v>#NAME?</v>
      </c>
      <c r="F108" s="134" t="e">
        <f t="shared" si="63"/>
        <v>#NAME?</v>
      </c>
      <c r="G108" s="144" t="e">
        <f>_xlfn.XLOOKUP(A108,人口!C:C,人口!G:G,"",0)</f>
        <v>#NAME?</v>
      </c>
      <c r="H108" s="134" t="e">
        <f t="shared" si="64"/>
        <v>#NAME?</v>
      </c>
      <c r="I108" s="151" t="e">
        <f t="shared" si="65"/>
        <v>#NAME?</v>
      </c>
      <c r="J108" s="151" t="e">
        <f t="shared" si="66"/>
        <v>#NAME?</v>
      </c>
      <c r="K108" s="151">
        <v>0</v>
      </c>
      <c r="L108" s="135" t="e">
        <f t="shared" si="40"/>
        <v>#NAME?</v>
      </c>
      <c r="M108" s="135" t="e">
        <f>_xlfn.XLOOKUP(A108,提前批资金分配明细!A:A,提前批资金分配明细!G:G,"",0)</f>
        <v>#NAME?</v>
      </c>
      <c r="N108" s="135" t="e">
        <f t="shared" si="41"/>
        <v>#NAME?</v>
      </c>
      <c r="O108" s="154" t="e">
        <f>_xlfn.XLOOKUP(A108,提前批资金分配明细!A:A,提前批资金分配明细!H:H,"",0)</f>
        <v>#NAME?</v>
      </c>
      <c r="P108" s="135" t="e">
        <f t="shared" si="42"/>
        <v>#NAME?</v>
      </c>
    </row>
    <row r="109" s="110" customFormat="true" spans="1:16">
      <c r="A109" s="129" t="s">
        <v>26</v>
      </c>
      <c r="B109" s="130">
        <f t="shared" ref="B109:K109" si="67">SUM(B110:B119)</f>
        <v>10</v>
      </c>
      <c r="C109" s="131">
        <f t="shared" si="67"/>
        <v>1240</v>
      </c>
      <c r="D109" s="128" t="e">
        <f>_xlfn.XLOOKUP($A109,人口!$C:$C,人口!F:F,"",0)</f>
        <v>#NAME?</v>
      </c>
      <c r="E109" s="131" t="e">
        <f t="shared" si="67"/>
        <v>#NAME?</v>
      </c>
      <c r="F109" s="131" t="e">
        <f t="shared" si="67"/>
        <v>#NAME?</v>
      </c>
      <c r="G109" s="131" t="e">
        <f t="shared" si="67"/>
        <v>#NAME?</v>
      </c>
      <c r="H109" s="131" t="e">
        <f t="shared" si="67"/>
        <v>#NAME?</v>
      </c>
      <c r="I109" s="131" t="e">
        <f t="shared" si="67"/>
        <v>#NAME?</v>
      </c>
      <c r="J109" s="131" t="e">
        <f t="shared" si="67"/>
        <v>#NAME?</v>
      </c>
      <c r="K109" s="128">
        <f t="shared" si="67"/>
        <v>0</v>
      </c>
      <c r="L109" s="128" t="e">
        <f t="shared" si="40"/>
        <v>#NAME?</v>
      </c>
      <c r="M109" s="128" t="e">
        <f>SUM(M110:M119)</f>
        <v>#NAME?</v>
      </c>
      <c r="N109" s="128" t="e">
        <f t="shared" si="41"/>
        <v>#NAME?</v>
      </c>
      <c r="O109" s="128" t="e">
        <f>SUM(O110:O119)</f>
        <v>#NAME?</v>
      </c>
      <c r="P109" s="128" t="e">
        <f t="shared" si="42"/>
        <v>#NAME?</v>
      </c>
    </row>
    <row r="110" s="110" customFormat="true" spans="1:16">
      <c r="A110" s="132" t="s">
        <v>181</v>
      </c>
      <c r="B110" s="133">
        <v>1</v>
      </c>
      <c r="C110" s="134">
        <v>400</v>
      </c>
      <c r="D110" s="135" t="e">
        <f>_xlfn.XLOOKUP($A110,人口!$C:$C,人口!F:F,"",0)</f>
        <v>#NAME?</v>
      </c>
      <c r="E110" s="134" t="e">
        <f t="shared" ref="E110:E119" si="68">ROUND($E$1/$D$7*D110,2)</f>
        <v>#NAME?</v>
      </c>
      <c r="F110" s="134" t="e">
        <f t="shared" ref="F110:F119" si="69">C110+E110</f>
        <v>#NAME?</v>
      </c>
      <c r="G110" s="144" t="e">
        <f>_xlfn.XLOOKUP(A110,人口!C:C,人口!G:G,"",0)</f>
        <v>#NAME?</v>
      </c>
      <c r="H110" s="134" t="e">
        <f t="shared" ref="H110:H119" si="70">F110*LOG(G110)</f>
        <v>#NAME?</v>
      </c>
      <c r="I110" s="151" t="e">
        <f t="shared" ref="I110:I119" si="71">H110/$H$7*$H$1</f>
        <v>#NAME?</v>
      </c>
      <c r="J110" s="151" t="e">
        <f t="shared" ref="J110:J119" si="72">I110-F110</f>
        <v>#NAME?</v>
      </c>
      <c r="K110" s="151">
        <v>0</v>
      </c>
      <c r="L110" s="135" t="e">
        <f t="shared" si="40"/>
        <v>#NAME?</v>
      </c>
      <c r="M110" s="135" t="e">
        <f>_xlfn.XLOOKUP(A110,提前批资金分配明细!A:A,提前批资金分配明细!G:G,"",0)</f>
        <v>#NAME?</v>
      </c>
      <c r="N110" s="135" t="e">
        <f t="shared" si="41"/>
        <v>#NAME?</v>
      </c>
      <c r="O110" s="154" t="e">
        <f>_xlfn.XLOOKUP(A110,提前批资金分配明细!A:A,提前批资金分配明细!H:H,"",0)</f>
        <v>#NAME?</v>
      </c>
      <c r="P110" s="135" t="e">
        <f t="shared" si="42"/>
        <v>#NAME?</v>
      </c>
    </row>
    <row r="111" s="111" customFormat="true" spans="1:16">
      <c r="A111" s="132" t="s">
        <v>182</v>
      </c>
      <c r="B111" s="133">
        <v>1</v>
      </c>
      <c r="C111" s="134">
        <v>40</v>
      </c>
      <c r="D111" s="135" t="e">
        <f>_xlfn.XLOOKUP($A111,人口!$C:$C,人口!F:F,"",0)</f>
        <v>#NAME?</v>
      </c>
      <c r="E111" s="134" t="e">
        <f t="shared" si="68"/>
        <v>#NAME?</v>
      </c>
      <c r="F111" s="134" t="e">
        <f t="shared" si="69"/>
        <v>#NAME?</v>
      </c>
      <c r="G111" s="144" t="e">
        <f>_xlfn.XLOOKUP(A111,人口!C:C,人口!G:G,"",0)</f>
        <v>#NAME?</v>
      </c>
      <c r="H111" s="134" t="e">
        <f t="shared" si="70"/>
        <v>#NAME?</v>
      </c>
      <c r="I111" s="151" t="e">
        <f t="shared" si="71"/>
        <v>#NAME?</v>
      </c>
      <c r="J111" s="151" t="e">
        <f t="shared" si="72"/>
        <v>#NAME?</v>
      </c>
      <c r="K111" s="151">
        <v>0</v>
      </c>
      <c r="L111" s="135" t="e">
        <f t="shared" si="40"/>
        <v>#NAME?</v>
      </c>
      <c r="M111" s="135" t="e">
        <f>_xlfn.XLOOKUP(A111,提前批资金分配明细!A:A,提前批资金分配明细!G:G,"",0)</f>
        <v>#NAME?</v>
      </c>
      <c r="N111" s="135" t="e">
        <f t="shared" si="41"/>
        <v>#NAME?</v>
      </c>
      <c r="O111" s="154" t="e">
        <f>_xlfn.XLOOKUP(A111,提前批资金分配明细!A:A,提前批资金分配明细!H:H,"",0)</f>
        <v>#NAME?</v>
      </c>
      <c r="P111" s="135" t="e">
        <f t="shared" si="42"/>
        <v>#NAME?</v>
      </c>
    </row>
    <row r="112" s="110" customFormat="true" spans="1:16">
      <c r="A112" s="132" t="s">
        <v>183</v>
      </c>
      <c r="B112" s="133">
        <v>1</v>
      </c>
      <c r="C112" s="134">
        <v>40</v>
      </c>
      <c r="D112" s="135" t="e">
        <f>_xlfn.XLOOKUP($A112,人口!$C:$C,人口!F:F,"",0)</f>
        <v>#NAME?</v>
      </c>
      <c r="E112" s="134" t="e">
        <f t="shared" si="68"/>
        <v>#NAME?</v>
      </c>
      <c r="F112" s="134" t="e">
        <f t="shared" si="69"/>
        <v>#NAME?</v>
      </c>
      <c r="G112" s="144" t="e">
        <f>_xlfn.XLOOKUP(A112,人口!C:C,人口!G:G,"",0)</f>
        <v>#NAME?</v>
      </c>
      <c r="H112" s="134" t="e">
        <f t="shared" si="70"/>
        <v>#NAME?</v>
      </c>
      <c r="I112" s="151" t="e">
        <f t="shared" si="71"/>
        <v>#NAME?</v>
      </c>
      <c r="J112" s="151" t="e">
        <f t="shared" si="72"/>
        <v>#NAME?</v>
      </c>
      <c r="K112" s="151">
        <v>0</v>
      </c>
      <c r="L112" s="135" t="e">
        <f t="shared" si="40"/>
        <v>#NAME?</v>
      </c>
      <c r="M112" s="135" t="e">
        <f>_xlfn.XLOOKUP(A112,提前批资金分配明细!A:A,提前批资金分配明细!G:G,"",0)</f>
        <v>#NAME?</v>
      </c>
      <c r="N112" s="135" t="e">
        <f t="shared" si="41"/>
        <v>#NAME?</v>
      </c>
      <c r="O112" s="154" t="e">
        <f>_xlfn.XLOOKUP(A112,提前批资金分配明细!A:A,提前批资金分配明细!H:H,"",0)</f>
        <v>#NAME?</v>
      </c>
      <c r="P112" s="135" t="e">
        <f t="shared" si="42"/>
        <v>#NAME?</v>
      </c>
    </row>
    <row r="113" s="110" customFormat="true" spans="1:16">
      <c r="A113" s="132" t="s">
        <v>184</v>
      </c>
      <c r="B113" s="133">
        <v>1</v>
      </c>
      <c r="C113" s="134">
        <v>40</v>
      </c>
      <c r="D113" s="135" t="e">
        <f>_xlfn.XLOOKUP($A113,人口!$C:$C,人口!F:F,"",0)</f>
        <v>#NAME?</v>
      </c>
      <c r="E113" s="134" t="e">
        <f t="shared" si="68"/>
        <v>#NAME?</v>
      </c>
      <c r="F113" s="134" t="e">
        <f t="shared" si="69"/>
        <v>#NAME?</v>
      </c>
      <c r="G113" s="144" t="e">
        <f>_xlfn.XLOOKUP(A113,人口!C:C,人口!G:G,"",0)</f>
        <v>#NAME?</v>
      </c>
      <c r="H113" s="134" t="e">
        <f t="shared" si="70"/>
        <v>#NAME?</v>
      </c>
      <c r="I113" s="151" t="e">
        <f t="shared" si="71"/>
        <v>#NAME?</v>
      </c>
      <c r="J113" s="151" t="e">
        <f t="shared" si="72"/>
        <v>#NAME?</v>
      </c>
      <c r="K113" s="151">
        <v>0</v>
      </c>
      <c r="L113" s="135" t="e">
        <f t="shared" si="40"/>
        <v>#NAME?</v>
      </c>
      <c r="M113" s="135" t="e">
        <f>_xlfn.XLOOKUP(A113,提前批资金分配明细!A:A,提前批资金分配明细!G:G,"",0)</f>
        <v>#NAME?</v>
      </c>
      <c r="N113" s="135" t="e">
        <f t="shared" si="41"/>
        <v>#NAME?</v>
      </c>
      <c r="O113" s="154" t="e">
        <f>_xlfn.XLOOKUP(A113,提前批资金分配明细!A:A,提前批资金分配明细!H:H,"",0)</f>
        <v>#NAME?</v>
      </c>
      <c r="P113" s="135" t="e">
        <f t="shared" si="42"/>
        <v>#NAME?</v>
      </c>
    </row>
    <row r="114" s="110" customFormat="true" spans="1:16">
      <c r="A114" s="137" t="s">
        <v>73</v>
      </c>
      <c r="B114" s="133">
        <v>1</v>
      </c>
      <c r="C114" s="134">
        <v>120</v>
      </c>
      <c r="D114" s="135" t="e">
        <f>_xlfn.XLOOKUP($A114,人口!$C:$C,人口!F:F,"",0)</f>
        <v>#NAME?</v>
      </c>
      <c r="E114" s="134" t="e">
        <f t="shared" si="68"/>
        <v>#NAME?</v>
      </c>
      <c r="F114" s="134" t="e">
        <f t="shared" si="69"/>
        <v>#NAME?</v>
      </c>
      <c r="G114" s="144" t="e">
        <f>_xlfn.XLOOKUP(A114,人口!C:C,人口!G:G,"",0)</f>
        <v>#NAME?</v>
      </c>
      <c r="H114" s="134" t="e">
        <f t="shared" si="70"/>
        <v>#NAME?</v>
      </c>
      <c r="I114" s="151" t="e">
        <f t="shared" si="71"/>
        <v>#NAME?</v>
      </c>
      <c r="J114" s="151" t="e">
        <f t="shared" si="72"/>
        <v>#NAME?</v>
      </c>
      <c r="K114" s="151">
        <v>0</v>
      </c>
      <c r="L114" s="135" t="e">
        <f t="shared" si="40"/>
        <v>#NAME?</v>
      </c>
      <c r="M114" s="135" t="e">
        <f>_xlfn.XLOOKUP(A114,提前批资金分配明细!A:A,提前批资金分配明细!G:G,"",0)</f>
        <v>#NAME?</v>
      </c>
      <c r="N114" s="135" t="e">
        <f t="shared" si="41"/>
        <v>#NAME?</v>
      </c>
      <c r="O114" s="154" t="e">
        <f>_xlfn.XLOOKUP(A114,提前批资金分配明细!A:A,提前批资金分配明细!H:H,"",0)</f>
        <v>#NAME?</v>
      </c>
      <c r="P114" s="135" t="e">
        <f t="shared" si="42"/>
        <v>#NAME?</v>
      </c>
    </row>
    <row r="115" s="110" customFormat="true" spans="1:16">
      <c r="A115" s="137" t="s">
        <v>74</v>
      </c>
      <c r="B115" s="133">
        <v>1</v>
      </c>
      <c r="C115" s="134">
        <v>120</v>
      </c>
      <c r="D115" s="135" t="e">
        <f>_xlfn.XLOOKUP($A115,人口!$C:$C,人口!F:F,"",0)</f>
        <v>#NAME?</v>
      </c>
      <c r="E115" s="134" t="e">
        <f t="shared" si="68"/>
        <v>#NAME?</v>
      </c>
      <c r="F115" s="134" t="e">
        <f t="shared" si="69"/>
        <v>#NAME?</v>
      </c>
      <c r="G115" s="144" t="e">
        <f>_xlfn.XLOOKUP(A115,人口!C:C,人口!G:G,"",0)</f>
        <v>#NAME?</v>
      </c>
      <c r="H115" s="134" t="e">
        <f t="shared" si="70"/>
        <v>#NAME?</v>
      </c>
      <c r="I115" s="151" t="e">
        <f t="shared" si="71"/>
        <v>#NAME?</v>
      </c>
      <c r="J115" s="151" t="e">
        <f t="shared" si="72"/>
        <v>#NAME?</v>
      </c>
      <c r="K115" s="151">
        <v>0</v>
      </c>
      <c r="L115" s="135" t="e">
        <f t="shared" si="40"/>
        <v>#NAME?</v>
      </c>
      <c r="M115" s="135" t="e">
        <f>_xlfn.XLOOKUP(A115,提前批资金分配明细!A:A,提前批资金分配明细!G:G,"",0)</f>
        <v>#NAME?</v>
      </c>
      <c r="N115" s="135" t="e">
        <f t="shared" si="41"/>
        <v>#NAME?</v>
      </c>
      <c r="O115" s="154" t="e">
        <f>_xlfn.XLOOKUP(A115,提前批资金分配明细!A:A,提前批资金分配明细!H:H,"",0)</f>
        <v>#NAME?</v>
      </c>
      <c r="P115" s="135" t="e">
        <f t="shared" si="42"/>
        <v>#NAME?</v>
      </c>
    </row>
    <row r="116" s="110" customFormat="true" spans="1:16">
      <c r="A116" s="137" t="s">
        <v>75</v>
      </c>
      <c r="B116" s="133">
        <v>1</v>
      </c>
      <c r="C116" s="134">
        <v>120</v>
      </c>
      <c r="D116" s="135" t="e">
        <f>_xlfn.XLOOKUP($A116,人口!$C:$C,人口!F:F,"",0)</f>
        <v>#NAME?</v>
      </c>
      <c r="E116" s="134" t="e">
        <f t="shared" si="68"/>
        <v>#NAME?</v>
      </c>
      <c r="F116" s="134" t="e">
        <f t="shared" si="69"/>
        <v>#NAME?</v>
      </c>
      <c r="G116" s="144" t="e">
        <f>_xlfn.XLOOKUP(A116,人口!C:C,人口!G:G,"",0)</f>
        <v>#NAME?</v>
      </c>
      <c r="H116" s="134" t="e">
        <f t="shared" si="70"/>
        <v>#NAME?</v>
      </c>
      <c r="I116" s="151" t="e">
        <f t="shared" si="71"/>
        <v>#NAME?</v>
      </c>
      <c r="J116" s="151" t="e">
        <f t="shared" si="72"/>
        <v>#NAME?</v>
      </c>
      <c r="K116" s="151">
        <v>0</v>
      </c>
      <c r="L116" s="135" t="e">
        <f t="shared" si="40"/>
        <v>#NAME?</v>
      </c>
      <c r="M116" s="135" t="e">
        <f>_xlfn.XLOOKUP(A116,提前批资金分配明细!A:A,提前批资金分配明细!G:G,"",0)</f>
        <v>#NAME?</v>
      </c>
      <c r="N116" s="135" t="e">
        <f t="shared" si="41"/>
        <v>#NAME?</v>
      </c>
      <c r="O116" s="154" t="e">
        <f>_xlfn.XLOOKUP(A116,提前批资金分配明细!A:A,提前批资金分配明细!H:H,"",0)</f>
        <v>#NAME?</v>
      </c>
      <c r="P116" s="135" t="e">
        <f t="shared" si="42"/>
        <v>#NAME?</v>
      </c>
    </row>
    <row r="117" s="110" customFormat="true" spans="1:16">
      <c r="A117" s="137" t="s">
        <v>76</v>
      </c>
      <c r="B117" s="133">
        <v>1</v>
      </c>
      <c r="C117" s="134">
        <v>120</v>
      </c>
      <c r="D117" s="135" t="e">
        <f>_xlfn.XLOOKUP($A117,人口!$C:$C,人口!F:F,"",0)</f>
        <v>#NAME?</v>
      </c>
      <c r="E117" s="134" t="e">
        <f t="shared" si="68"/>
        <v>#NAME?</v>
      </c>
      <c r="F117" s="134" t="e">
        <f t="shared" si="69"/>
        <v>#NAME?</v>
      </c>
      <c r="G117" s="144" t="e">
        <f>_xlfn.XLOOKUP(A117,人口!C:C,人口!G:G,"",0)</f>
        <v>#NAME?</v>
      </c>
      <c r="H117" s="134" t="e">
        <f t="shared" si="70"/>
        <v>#NAME?</v>
      </c>
      <c r="I117" s="151" t="e">
        <f t="shared" si="71"/>
        <v>#NAME?</v>
      </c>
      <c r="J117" s="151" t="e">
        <f t="shared" si="72"/>
        <v>#NAME?</v>
      </c>
      <c r="K117" s="151">
        <v>0</v>
      </c>
      <c r="L117" s="135" t="e">
        <f t="shared" si="40"/>
        <v>#NAME?</v>
      </c>
      <c r="M117" s="135" t="e">
        <f>_xlfn.XLOOKUP(A117,提前批资金分配明细!A:A,提前批资金分配明细!G:G,"",0)</f>
        <v>#NAME?</v>
      </c>
      <c r="N117" s="135" t="e">
        <f t="shared" si="41"/>
        <v>#NAME?</v>
      </c>
      <c r="O117" s="154" t="e">
        <f>_xlfn.XLOOKUP(A117,提前批资金分配明细!A:A,提前批资金分配明细!H:H,"",0)</f>
        <v>#NAME?</v>
      </c>
      <c r="P117" s="135" t="e">
        <f t="shared" si="42"/>
        <v>#NAME?</v>
      </c>
    </row>
    <row r="118" s="110" customFormat="true" spans="1:16">
      <c r="A118" s="137" t="s">
        <v>77</v>
      </c>
      <c r="B118" s="133">
        <v>1</v>
      </c>
      <c r="C118" s="134">
        <v>120</v>
      </c>
      <c r="D118" s="135" t="e">
        <f>_xlfn.XLOOKUP($A118,人口!$C:$C,人口!F:F,"",0)</f>
        <v>#NAME?</v>
      </c>
      <c r="E118" s="134" t="e">
        <f t="shared" si="68"/>
        <v>#NAME?</v>
      </c>
      <c r="F118" s="134" t="e">
        <f t="shared" si="69"/>
        <v>#NAME?</v>
      </c>
      <c r="G118" s="144" t="e">
        <f>_xlfn.XLOOKUP(A118,人口!C:C,人口!G:G,"",0)</f>
        <v>#NAME?</v>
      </c>
      <c r="H118" s="134" t="e">
        <f t="shared" si="70"/>
        <v>#NAME?</v>
      </c>
      <c r="I118" s="151" t="e">
        <f t="shared" si="71"/>
        <v>#NAME?</v>
      </c>
      <c r="J118" s="151" t="e">
        <f t="shared" si="72"/>
        <v>#NAME?</v>
      </c>
      <c r="K118" s="151">
        <v>0</v>
      </c>
      <c r="L118" s="135" t="e">
        <f t="shared" si="40"/>
        <v>#NAME?</v>
      </c>
      <c r="M118" s="135" t="e">
        <f>_xlfn.XLOOKUP(A118,提前批资金分配明细!A:A,提前批资金分配明细!G:G,"",0)</f>
        <v>#NAME?</v>
      </c>
      <c r="N118" s="135" t="e">
        <f t="shared" si="41"/>
        <v>#NAME?</v>
      </c>
      <c r="O118" s="154" t="e">
        <f>_xlfn.XLOOKUP(A118,提前批资金分配明细!A:A,提前批资金分配明细!H:H,"",0)</f>
        <v>#NAME?</v>
      </c>
      <c r="P118" s="135" t="e">
        <f t="shared" si="42"/>
        <v>#NAME?</v>
      </c>
    </row>
    <row r="119" s="110" customFormat="true" spans="1:16">
      <c r="A119" s="137" t="s">
        <v>78</v>
      </c>
      <c r="B119" s="133">
        <v>1</v>
      </c>
      <c r="C119" s="134">
        <v>120</v>
      </c>
      <c r="D119" s="135" t="e">
        <f>_xlfn.XLOOKUP($A119,人口!$C:$C,人口!F:F,"",0)</f>
        <v>#NAME?</v>
      </c>
      <c r="E119" s="134" t="e">
        <f t="shared" si="68"/>
        <v>#NAME?</v>
      </c>
      <c r="F119" s="134" t="e">
        <f t="shared" si="69"/>
        <v>#NAME?</v>
      </c>
      <c r="G119" s="144" t="e">
        <f>_xlfn.XLOOKUP(A119,人口!C:C,人口!G:G,"",0)</f>
        <v>#NAME?</v>
      </c>
      <c r="H119" s="134" t="e">
        <f t="shared" si="70"/>
        <v>#NAME?</v>
      </c>
      <c r="I119" s="151" t="e">
        <f t="shared" si="71"/>
        <v>#NAME?</v>
      </c>
      <c r="J119" s="151" t="e">
        <f t="shared" si="72"/>
        <v>#NAME?</v>
      </c>
      <c r="K119" s="151">
        <v>0</v>
      </c>
      <c r="L119" s="135" t="e">
        <f t="shared" si="40"/>
        <v>#NAME?</v>
      </c>
      <c r="M119" s="135" t="e">
        <f>_xlfn.XLOOKUP(A119,提前批资金分配明细!A:A,提前批资金分配明细!G:G,"",0)</f>
        <v>#NAME?</v>
      </c>
      <c r="N119" s="135" t="e">
        <f t="shared" si="41"/>
        <v>#NAME?</v>
      </c>
      <c r="O119" s="154" t="e">
        <f>_xlfn.XLOOKUP(A119,提前批资金分配明细!A:A,提前批资金分配明细!H:H,"",0)</f>
        <v>#NAME?</v>
      </c>
      <c r="P119" s="135" t="e">
        <f t="shared" si="42"/>
        <v>#NAME?</v>
      </c>
    </row>
    <row r="120" s="110" customFormat="true" spans="1:16">
      <c r="A120" s="129" t="s">
        <v>27</v>
      </c>
      <c r="B120" s="130">
        <f t="shared" ref="B120:K120" si="73">SUM(B121:B131)</f>
        <v>11</v>
      </c>
      <c r="C120" s="131">
        <f t="shared" si="73"/>
        <v>1360</v>
      </c>
      <c r="D120" s="128" t="e">
        <f>_xlfn.XLOOKUP($A120,人口!$C:$C,人口!F:F,"",0)</f>
        <v>#NAME?</v>
      </c>
      <c r="E120" s="131" t="e">
        <f t="shared" si="73"/>
        <v>#NAME?</v>
      </c>
      <c r="F120" s="131" t="e">
        <f t="shared" si="73"/>
        <v>#NAME?</v>
      </c>
      <c r="G120" s="131" t="e">
        <f t="shared" si="73"/>
        <v>#NAME?</v>
      </c>
      <c r="H120" s="131" t="e">
        <f t="shared" si="73"/>
        <v>#NAME?</v>
      </c>
      <c r="I120" s="131" t="e">
        <f t="shared" si="73"/>
        <v>#NAME?</v>
      </c>
      <c r="J120" s="131" t="e">
        <f t="shared" si="73"/>
        <v>#NAME?</v>
      </c>
      <c r="K120" s="128">
        <f t="shared" si="73"/>
        <v>0</v>
      </c>
      <c r="L120" s="128" t="e">
        <f t="shared" si="40"/>
        <v>#NAME?</v>
      </c>
      <c r="M120" s="128" t="e">
        <f>SUM(M121:M131)</f>
        <v>#NAME?</v>
      </c>
      <c r="N120" s="128" t="e">
        <f t="shared" si="41"/>
        <v>#NAME?</v>
      </c>
      <c r="O120" s="128" t="e">
        <f>SUM(O121:O131)</f>
        <v>#NAME?</v>
      </c>
      <c r="P120" s="128" t="e">
        <f t="shared" si="42"/>
        <v>#NAME?</v>
      </c>
    </row>
    <row r="121" s="111" customFormat="true" spans="1:16">
      <c r="A121" s="132" t="s">
        <v>185</v>
      </c>
      <c r="B121" s="133">
        <v>1</v>
      </c>
      <c r="C121" s="134">
        <v>400</v>
      </c>
      <c r="D121" s="135" t="e">
        <f>_xlfn.XLOOKUP($A121,人口!$C:$C,人口!F:F,"",0)</f>
        <v>#NAME?</v>
      </c>
      <c r="E121" s="134" t="e">
        <f t="shared" ref="E121:E131" si="74">ROUND($E$1/$D$7*D121,2)</f>
        <v>#NAME?</v>
      </c>
      <c r="F121" s="134" t="e">
        <f t="shared" ref="F121:F131" si="75">C121+E121</f>
        <v>#NAME?</v>
      </c>
      <c r="G121" s="144" t="e">
        <f>_xlfn.XLOOKUP(A121,人口!C:C,人口!G:G,"",0)</f>
        <v>#NAME?</v>
      </c>
      <c r="H121" s="134" t="e">
        <f t="shared" ref="H121:H131" si="76">F121*LOG(G121)</f>
        <v>#NAME?</v>
      </c>
      <c r="I121" s="151" t="e">
        <f t="shared" ref="I121:I131" si="77">H121/$H$7*$H$1</f>
        <v>#NAME?</v>
      </c>
      <c r="J121" s="151" t="e">
        <f t="shared" ref="J121:J131" si="78">I121-F121</f>
        <v>#NAME?</v>
      </c>
      <c r="K121" s="151">
        <v>0</v>
      </c>
      <c r="L121" s="135" t="e">
        <f t="shared" si="40"/>
        <v>#NAME?</v>
      </c>
      <c r="M121" s="135" t="e">
        <f>_xlfn.XLOOKUP(A121,提前批资金分配明细!A:A,提前批资金分配明细!G:G,"",0)</f>
        <v>#NAME?</v>
      </c>
      <c r="N121" s="135" t="e">
        <f t="shared" si="41"/>
        <v>#NAME?</v>
      </c>
      <c r="O121" s="154" t="e">
        <f>_xlfn.XLOOKUP(A121,提前批资金分配明细!A:A,提前批资金分配明细!H:H,"",0)</f>
        <v>#NAME?</v>
      </c>
      <c r="P121" s="135" t="e">
        <f t="shared" si="42"/>
        <v>#NAME?</v>
      </c>
    </row>
    <row r="122" s="110" customFormat="true" spans="1:16">
      <c r="A122" s="132" t="s">
        <v>186</v>
      </c>
      <c r="B122" s="133">
        <v>1</v>
      </c>
      <c r="C122" s="134">
        <v>40</v>
      </c>
      <c r="D122" s="135" t="e">
        <f>_xlfn.XLOOKUP($A122,人口!$C:$C,人口!F:F,"",0)</f>
        <v>#NAME?</v>
      </c>
      <c r="E122" s="134" t="e">
        <f t="shared" si="74"/>
        <v>#NAME?</v>
      </c>
      <c r="F122" s="134" t="e">
        <f t="shared" si="75"/>
        <v>#NAME?</v>
      </c>
      <c r="G122" s="144" t="e">
        <f>_xlfn.XLOOKUP(A122,人口!C:C,人口!G:G,"",0)</f>
        <v>#NAME?</v>
      </c>
      <c r="H122" s="134" t="e">
        <f t="shared" si="76"/>
        <v>#NAME?</v>
      </c>
      <c r="I122" s="151" t="e">
        <f t="shared" si="77"/>
        <v>#NAME?</v>
      </c>
      <c r="J122" s="151" t="e">
        <f t="shared" si="78"/>
        <v>#NAME?</v>
      </c>
      <c r="K122" s="151">
        <v>0</v>
      </c>
      <c r="L122" s="135" t="e">
        <f t="shared" si="40"/>
        <v>#NAME?</v>
      </c>
      <c r="M122" s="135" t="e">
        <f>_xlfn.XLOOKUP(A122,提前批资金分配明细!A:A,提前批资金分配明细!G:G,"",0)</f>
        <v>#NAME?</v>
      </c>
      <c r="N122" s="135" t="e">
        <f t="shared" si="41"/>
        <v>#NAME?</v>
      </c>
      <c r="O122" s="154" t="e">
        <f>_xlfn.XLOOKUP(A122,提前批资金分配明细!A:A,提前批资金分配明细!H:H,"",0)</f>
        <v>#NAME?</v>
      </c>
      <c r="P122" s="135" t="e">
        <f t="shared" si="42"/>
        <v>#NAME?</v>
      </c>
    </row>
    <row r="123" s="110" customFormat="true" spans="1:16">
      <c r="A123" s="132" t="s">
        <v>187</v>
      </c>
      <c r="B123" s="133">
        <v>1</v>
      </c>
      <c r="C123" s="134">
        <v>40</v>
      </c>
      <c r="D123" s="135" t="e">
        <f>_xlfn.XLOOKUP($A123,人口!$C:$C,人口!F:F,"",0)</f>
        <v>#NAME?</v>
      </c>
      <c r="E123" s="134" t="e">
        <f t="shared" si="74"/>
        <v>#NAME?</v>
      </c>
      <c r="F123" s="134" t="e">
        <f t="shared" si="75"/>
        <v>#NAME?</v>
      </c>
      <c r="G123" s="144" t="e">
        <f>_xlfn.XLOOKUP(A123,人口!C:C,人口!G:G,"",0)</f>
        <v>#NAME?</v>
      </c>
      <c r="H123" s="134" t="e">
        <f t="shared" si="76"/>
        <v>#NAME?</v>
      </c>
      <c r="I123" s="151" t="e">
        <f t="shared" si="77"/>
        <v>#NAME?</v>
      </c>
      <c r="J123" s="151" t="e">
        <f t="shared" si="78"/>
        <v>#NAME?</v>
      </c>
      <c r="K123" s="151">
        <v>0</v>
      </c>
      <c r="L123" s="135" t="e">
        <f t="shared" si="40"/>
        <v>#NAME?</v>
      </c>
      <c r="M123" s="135" t="e">
        <f>_xlfn.XLOOKUP(A123,提前批资金分配明细!A:A,提前批资金分配明细!G:G,"",0)</f>
        <v>#NAME?</v>
      </c>
      <c r="N123" s="135" t="e">
        <f t="shared" si="41"/>
        <v>#NAME?</v>
      </c>
      <c r="O123" s="154" t="e">
        <f>_xlfn.XLOOKUP(A123,提前批资金分配明细!A:A,提前批资金分配明细!H:H,"",0)</f>
        <v>#NAME?</v>
      </c>
      <c r="P123" s="135" t="e">
        <f t="shared" si="42"/>
        <v>#NAME?</v>
      </c>
    </row>
    <row r="124" s="110" customFormat="true" spans="1:16">
      <c r="A124" s="132" t="s">
        <v>188</v>
      </c>
      <c r="B124" s="133">
        <v>1</v>
      </c>
      <c r="C124" s="134">
        <v>40</v>
      </c>
      <c r="D124" s="135" t="e">
        <f>_xlfn.XLOOKUP($A124,人口!$C:$C,人口!F:F,"",0)</f>
        <v>#NAME?</v>
      </c>
      <c r="E124" s="134" t="e">
        <f t="shared" si="74"/>
        <v>#NAME?</v>
      </c>
      <c r="F124" s="134" t="e">
        <f t="shared" si="75"/>
        <v>#NAME?</v>
      </c>
      <c r="G124" s="144" t="e">
        <f>_xlfn.XLOOKUP(A124,人口!C:C,人口!G:G,"",0)</f>
        <v>#NAME?</v>
      </c>
      <c r="H124" s="134" t="e">
        <f t="shared" si="76"/>
        <v>#NAME?</v>
      </c>
      <c r="I124" s="151" t="e">
        <f t="shared" si="77"/>
        <v>#NAME?</v>
      </c>
      <c r="J124" s="151" t="e">
        <f t="shared" si="78"/>
        <v>#NAME?</v>
      </c>
      <c r="K124" s="151">
        <v>0</v>
      </c>
      <c r="L124" s="135" t="e">
        <f t="shared" si="40"/>
        <v>#NAME?</v>
      </c>
      <c r="M124" s="135" t="e">
        <f>_xlfn.XLOOKUP(A124,提前批资金分配明细!A:A,提前批资金分配明细!G:G,"",0)</f>
        <v>#NAME?</v>
      </c>
      <c r="N124" s="135" t="e">
        <f t="shared" si="41"/>
        <v>#NAME?</v>
      </c>
      <c r="O124" s="154" t="e">
        <f>_xlfn.XLOOKUP(A124,提前批资金分配明细!A:A,提前批资金分配明细!H:H,"",0)</f>
        <v>#NAME?</v>
      </c>
      <c r="P124" s="135" t="e">
        <f t="shared" si="42"/>
        <v>#NAME?</v>
      </c>
    </row>
    <row r="125" s="110" customFormat="true" spans="1:16">
      <c r="A125" s="137" t="s">
        <v>79</v>
      </c>
      <c r="B125" s="133">
        <v>1</v>
      </c>
      <c r="C125" s="134">
        <v>120</v>
      </c>
      <c r="D125" s="135" t="e">
        <f>_xlfn.XLOOKUP($A125,人口!$C:$C,人口!F:F,"",0)</f>
        <v>#NAME?</v>
      </c>
      <c r="E125" s="134" t="e">
        <f t="shared" si="74"/>
        <v>#NAME?</v>
      </c>
      <c r="F125" s="134" t="e">
        <f t="shared" si="75"/>
        <v>#NAME?</v>
      </c>
      <c r="G125" s="144" t="e">
        <f>_xlfn.XLOOKUP(A125,人口!C:C,人口!G:G,"",0)</f>
        <v>#NAME?</v>
      </c>
      <c r="H125" s="134" t="e">
        <f t="shared" si="76"/>
        <v>#NAME?</v>
      </c>
      <c r="I125" s="151" t="e">
        <f t="shared" si="77"/>
        <v>#NAME?</v>
      </c>
      <c r="J125" s="151" t="e">
        <f t="shared" si="78"/>
        <v>#NAME?</v>
      </c>
      <c r="K125" s="151">
        <v>0</v>
      </c>
      <c r="L125" s="135" t="e">
        <f t="shared" si="40"/>
        <v>#NAME?</v>
      </c>
      <c r="M125" s="135" t="e">
        <f>_xlfn.XLOOKUP(A125,提前批资金分配明细!A:A,提前批资金分配明细!G:G,"",0)</f>
        <v>#NAME?</v>
      </c>
      <c r="N125" s="135" t="e">
        <f t="shared" si="41"/>
        <v>#NAME?</v>
      </c>
      <c r="O125" s="154" t="e">
        <f>_xlfn.XLOOKUP(A125,提前批资金分配明细!A:A,提前批资金分配明细!H:H,"",0)</f>
        <v>#NAME?</v>
      </c>
      <c r="P125" s="135" t="e">
        <f t="shared" si="42"/>
        <v>#NAME?</v>
      </c>
    </row>
    <row r="126" s="110" customFormat="true" spans="1:16">
      <c r="A126" s="137" t="s">
        <v>80</v>
      </c>
      <c r="B126" s="133">
        <v>1</v>
      </c>
      <c r="C126" s="134">
        <v>120</v>
      </c>
      <c r="D126" s="135" t="e">
        <f>_xlfn.XLOOKUP($A126,人口!$C:$C,人口!F:F,"",0)</f>
        <v>#NAME?</v>
      </c>
      <c r="E126" s="134" t="e">
        <f t="shared" si="74"/>
        <v>#NAME?</v>
      </c>
      <c r="F126" s="134" t="e">
        <f t="shared" si="75"/>
        <v>#NAME?</v>
      </c>
      <c r="G126" s="144" t="e">
        <f>_xlfn.XLOOKUP(A126,人口!C:C,人口!G:G,"",0)</f>
        <v>#NAME?</v>
      </c>
      <c r="H126" s="134" t="e">
        <f t="shared" si="76"/>
        <v>#NAME?</v>
      </c>
      <c r="I126" s="151" t="e">
        <f t="shared" si="77"/>
        <v>#NAME?</v>
      </c>
      <c r="J126" s="151" t="e">
        <f t="shared" si="78"/>
        <v>#NAME?</v>
      </c>
      <c r="K126" s="151">
        <v>0</v>
      </c>
      <c r="L126" s="135" t="e">
        <f t="shared" si="40"/>
        <v>#NAME?</v>
      </c>
      <c r="M126" s="135" t="e">
        <f>_xlfn.XLOOKUP(A126,提前批资金分配明细!A:A,提前批资金分配明细!G:G,"",0)</f>
        <v>#NAME?</v>
      </c>
      <c r="N126" s="135" t="e">
        <f t="shared" si="41"/>
        <v>#NAME?</v>
      </c>
      <c r="O126" s="154" t="e">
        <f>_xlfn.XLOOKUP(A126,提前批资金分配明细!A:A,提前批资金分配明细!H:H,"",0)</f>
        <v>#NAME?</v>
      </c>
      <c r="P126" s="135" t="e">
        <f t="shared" si="42"/>
        <v>#NAME?</v>
      </c>
    </row>
    <row r="127" s="110" customFormat="true" spans="1:16">
      <c r="A127" s="137" t="s">
        <v>81</v>
      </c>
      <c r="B127" s="133">
        <v>1</v>
      </c>
      <c r="C127" s="134">
        <v>120</v>
      </c>
      <c r="D127" s="135" t="e">
        <f>_xlfn.XLOOKUP($A127,人口!$C:$C,人口!F:F,"",0)</f>
        <v>#NAME?</v>
      </c>
      <c r="E127" s="134" t="e">
        <f t="shared" si="74"/>
        <v>#NAME?</v>
      </c>
      <c r="F127" s="134" t="e">
        <f t="shared" si="75"/>
        <v>#NAME?</v>
      </c>
      <c r="G127" s="144" t="e">
        <f>_xlfn.XLOOKUP(A127,人口!C:C,人口!G:G,"",0)</f>
        <v>#NAME?</v>
      </c>
      <c r="H127" s="134" t="e">
        <f t="shared" si="76"/>
        <v>#NAME?</v>
      </c>
      <c r="I127" s="151" t="e">
        <f t="shared" si="77"/>
        <v>#NAME?</v>
      </c>
      <c r="J127" s="151" t="e">
        <f t="shared" si="78"/>
        <v>#NAME?</v>
      </c>
      <c r="K127" s="151">
        <v>0</v>
      </c>
      <c r="L127" s="135" t="e">
        <f t="shared" si="40"/>
        <v>#NAME?</v>
      </c>
      <c r="M127" s="135" t="e">
        <f>_xlfn.XLOOKUP(A127,提前批资金分配明细!A:A,提前批资金分配明细!G:G,"",0)</f>
        <v>#NAME?</v>
      </c>
      <c r="N127" s="135" t="e">
        <f t="shared" si="41"/>
        <v>#NAME?</v>
      </c>
      <c r="O127" s="154" t="e">
        <f>_xlfn.XLOOKUP(A127,提前批资金分配明细!A:A,提前批资金分配明细!H:H,"",0)</f>
        <v>#NAME?</v>
      </c>
      <c r="P127" s="135" t="e">
        <f t="shared" si="42"/>
        <v>#NAME?</v>
      </c>
    </row>
    <row r="128" s="110" customFormat="true" spans="1:16">
      <c r="A128" s="137" t="s">
        <v>82</v>
      </c>
      <c r="B128" s="133">
        <v>1</v>
      </c>
      <c r="C128" s="134">
        <v>120</v>
      </c>
      <c r="D128" s="135" t="e">
        <f>_xlfn.XLOOKUP($A128,人口!$C:$C,人口!F:F,"",0)</f>
        <v>#NAME?</v>
      </c>
      <c r="E128" s="134" t="e">
        <f t="shared" si="74"/>
        <v>#NAME?</v>
      </c>
      <c r="F128" s="134" t="e">
        <f t="shared" si="75"/>
        <v>#NAME?</v>
      </c>
      <c r="G128" s="144" t="e">
        <f>_xlfn.XLOOKUP(A128,人口!C:C,人口!G:G,"",0)</f>
        <v>#NAME?</v>
      </c>
      <c r="H128" s="134" t="e">
        <f t="shared" si="76"/>
        <v>#NAME?</v>
      </c>
      <c r="I128" s="151" t="e">
        <f t="shared" si="77"/>
        <v>#NAME?</v>
      </c>
      <c r="J128" s="151" t="e">
        <f t="shared" si="78"/>
        <v>#NAME?</v>
      </c>
      <c r="K128" s="151">
        <v>0</v>
      </c>
      <c r="L128" s="135" t="e">
        <f t="shared" si="40"/>
        <v>#NAME?</v>
      </c>
      <c r="M128" s="135" t="e">
        <f>_xlfn.XLOOKUP(A128,提前批资金分配明细!A:A,提前批资金分配明细!G:G,"",0)</f>
        <v>#NAME?</v>
      </c>
      <c r="N128" s="135" t="e">
        <f t="shared" si="41"/>
        <v>#NAME?</v>
      </c>
      <c r="O128" s="154" t="e">
        <f>_xlfn.XLOOKUP(A128,提前批资金分配明细!A:A,提前批资金分配明细!H:H,"",0)</f>
        <v>#NAME?</v>
      </c>
      <c r="P128" s="135" t="e">
        <f t="shared" si="42"/>
        <v>#NAME?</v>
      </c>
    </row>
    <row r="129" s="110" customFormat="true" spans="1:16">
      <c r="A129" s="137" t="s">
        <v>83</v>
      </c>
      <c r="B129" s="133">
        <v>1</v>
      </c>
      <c r="C129" s="134">
        <v>120</v>
      </c>
      <c r="D129" s="135" t="e">
        <f>_xlfn.XLOOKUP($A129,人口!$C:$C,人口!F:F,"",0)</f>
        <v>#NAME?</v>
      </c>
      <c r="E129" s="134" t="e">
        <f t="shared" si="74"/>
        <v>#NAME?</v>
      </c>
      <c r="F129" s="134" t="e">
        <f t="shared" si="75"/>
        <v>#NAME?</v>
      </c>
      <c r="G129" s="144" t="e">
        <f>_xlfn.XLOOKUP(A129,人口!C:C,人口!G:G,"",0)</f>
        <v>#NAME?</v>
      </c>
      <c r="H129" s="134" t="e">
        <f t="shared" si="76"/>
        <v>#NAME?</v>
      </c>
      <c r="I129" s="151" t="e">
        <f t="shared" si="77"/>
        <v>#NAME?</v>
      </c>
      <c r="J129" s="151" t="e">
        <f t="shared" si="78"/>
        <v>#NAME?</v>
      </c>
      <c r="K129" s="151">
        <v>0</v>
      </c>
      <c r="L129" s="135" t="e">
        <f t="shared" si="40"/>
        <v>#NAME?</v>
      </c>
      <c r="M129" s="135" t="e">
        <f>_xlfn.XLOOKUP(A129,提前批资金分配明细!A:A,提前批资金分配明细!G:G,"",0)</f>
        <v>#NAME?</v>
      </c>
      <c r="N129" s="135" t="e">
        <f t="shared" si="41"/>
        <v>#NAME?</v>
      </c>
      <c r="O129" s="154" t="e">
        <f>_xlfn.XLOOKUP(A129,提前批资金分配明细!A:A,提前批资金分配明细!H:H,"",0)</f>
        <v>#NAME?</v>
      </c>
      <c r="P129" s="135" t="e">
        <f t="shared" si="42"/>
        <v>#NAME?</v>
      </c>
    </row>
    <row r="130" s="110" customFormat="true" spans="1:16">
      <c r="A130" s="137" t="s">
        <v>84</v>
      </c>
      <c r="B130" s="133">
        <v>1</v>
      </c>
      <c r="C130" s="134">
        <v>120</v>
      </c>
      <c r="D130" s="135" t="e">
        <f>_xlfn.XLOOKUP($A130,人口!$C:$C,人口!F:F,"",0)</f>
        <v>#NAME?</v>
      </c>
      <c r="E130" s="134" t="e">
        <f t="shared" si="74"/>
        <v>#NAME?</v>
      </c>
      <c r="F130" s="134" t="e">
        <f t="shared" si="75"/>
        <v>#NAME?</v>
      </c>
      <c r="G130" s="144" t="e">
        <f>_xlfn.XLOOKUP(A130,人口!C:C,人口!G:G,"",0)</f>
        <v>#NAME?</v>
      </c>
      <c r="H130" s="134" t="e">
        <f t="shared" si="76"/>
        <v>#NAME?</v>
      </c>
      <c r="I130" s="151" t="e">
        <f t="shared" si="77"/>
        <v>#NAME?</v>
      </c>
      <c r="J130" s="151" t="e">
        <f t="shared" si="78"/>
        <v>#NAME?</v>
      </c>
      <c r="K130" s="151">
        <v>0</v>
      </c>
      <c r="L130" s="135" t="e">
        <f t="shared" si="40"/>
        <v>#NAME?</v>
      </c>
      <c r="M130" s="135" t="e">
        <f>_xlfn.XLOOKUP(A130,提前批资金分配明细!A:A,提前批资金分配明细!G:G,"",0)</f>
        <v>#NAME?</v>
      </c>
      <c r="N130" s="135" t="e">
        <f t="shared" si="41"/>
        <v>#NAME?</v>
      </c>
      <c r="O130" s="154" t="e">
        <f>_xlfn.XLOOKUP(A130,提前批资金分配明细!A:A,提前批资金分配明细!H:H,"",0)</f>
        <v>#NAME?</v>
      </c>
      <c r="P130" s="135" t="e">
        <f t="shared" si="42"/>
        <v>#NAME?</v>
      </c>
    </row>
    <row r="131" s="110" customFormat="true" spans="1:16">
      <c r="A131" s="137" t="s">
        <v>85</v>
      </c>
      <c r="B131" s="133">
        <v>1</v>
      </c>
      <c r="C131" s="134">
        <v>120</v>
      </c>
      <c r="D131" s="135" t="e">
        <f>_xlfn.XLOOKUP($A131,人口!$C:$C,人口!F:F,"",0)</f>
        <v>#NAME?</v>
      </c>
      <c r="E131" s="134" t="e">
        <f t="shared" si="74"/>
        <v>#NAME?</v>
      </c>
      <c r="F131" s="134" t="e">
        <f t="shared" si="75"/>
        <v>#NAME?</v>
      </c>
      <c r="G131" s="144" t="e">
        <f>_xlfn.XLOOKUP(A131,人口!C:C,人口!G:G,"",0)</f>
        <v>#NAME?</v>
      </c>
      <c r="H131" s="134" t="e">
        <f t="shared" si="76"/>
        <v>#NAME?</v>
      </c>
      <c r="I131" s="151" t="e">
        <f t="shared" si="77"/>
        <v>#NAME?</v>
      </c>
      <c r="J131" s="151" t="e">
        <f t="shared" si="78"/>
        <v>#NAME?</v>
      </c>
      <c r="K131" s="151">
        <v>0</v>
      </c>
      <c r="L131" s="135" t="e">
        <f t="shared" si="40"/>
        <v>#NAME?</v>
      </c>
      <c r="M131" s="135" t="e">
        <f>_xlfn.XLOOKUP(A131,提前批资金分配明细!A:A,提前批资金分配明细!G:G,"",0)</f>
        <v>#NAME?</v>
      </c>
      <c r="N131" s="135" t="e">
        <f t="shared" si="41"/>
        <v>#NAME?</v>
      </c>
      <c r="O131" s="154" t="e">
        <f>_xlfn.XLOOKUP(A131,提前批资金分配明细!A:A,提前批资金分配明细!H:H,"",0)</f>
        <v>#NAME?</v>
      </c>
      <c r="P131" s="135" t="e">
        <f t="shared" si="42"/>
        <v>#NAME?</v>
      </c>
    </row>
    <row r="132" s="111" customFormat="true" spans="1:16">
      <c r="A132" s="129" t="s">
        <v>28</v>
      </c>
      <c r="B132" s="130">
        <f t="shared" ref="B132:K132" si="79">SUM(B133:B139)</f>
        <v>7</v>
      </c>
      <c r="C132" s="131">
        <f t="shared" si="79"/>
        <v>960</v>
      </c>
      <c r="D132" s="128" t="e">
        <f>_xlfn.XLOOKUP($A132,人口!$C:$C,人口!F:F,"",0)</f>
        <v>#NAME?</v>
      </c>
      <c r="E132" s="131" t="e">
        <f t="shared" si="79"/>
        <v>#NAME?</v>
      </c>
      <c r="F132" s="131" t="e">
        <f t="shared" si="79"/>
        <v>#NAME?</v>
      </c>
      <c r="G132" s="131" t="e">
        <f t="shared" si="79"/>
        <v>#NAME?</v>
      </c>
      <c r="H132" s="131" t="e">
        <f t="shared" si="79"/>
        <v>#NAME?</v>
      </c>
      <c r="I132" s="131" t="e">
        <f t="shared" si="79"/>
        <v>#NAME?</v>
      </c>
      <c r="J132" s="131" t="e">
        <f t="shared" si="79"/>
        <v>#NAME?</v>
      </c>
      <c r="K132" s="128">
        <f t="shared" si="79"/>
        <v>0</v>
      </c>
      <c r="L132" s="128" t="e">
        <f t="shared" si="40"/>
        <v>#NAME?</v>
      </c>
      <c r="M132" s="128" t="e">
        <f>SUM(M133:M139)</f>
        <v>#NAME?</v>
      </c>
      <c r="N132" s="128" t="e">
        <f t="shared" si="41"/>
        <v>#NAME?</v>
      </c>
      <c r="O132" s="128" t="e">
        <f>SUM(O133:O139)</f>
        <v>#NAME?</v>
      </c>
      <c r="P132" s="128" t="e">
        <f t="shared" si="42"/>
        <v>#NAME?</v>
      </c>
    </row>
    <row r="133" s="110" customFormat="true" spans="1:16">
      <c r="A133" s="132" t="s">
        <v>189</v>
      </c>
      <c r="B133" s="133">
        <v>1</v>
      </c>
      <c r="C133" s="134">
        <v>400</v>
      </c>
      <c r="D133" s="135" t="e">
        <f>_xlfn.XLOOKUP($A133,人口!$C:$C,人口!F:F,"",0)</f>
        <v>#NAME?</v>
      </c>
      <c r="E133" s="134" t="e">
        <f t="shared" ref="E133:E139" si="80">ROUND($E$1/$D$7*D133,2)</f>
        <v>#NAME?</v>
      </c>
      <c r="F133" s="134" t="e">
        <f t="shared" ref="F133:F139" si="81">C133+E133</f>
        <v>#NAME?</v>
      </c>
      <c r="G133" s="144" t="e">
        <f>_xlfn.XLOOKUP(A133,人口!C:C,人口!G:G,"",0)</f>
        <v>#NAME?</v>
      </c>
      <c r="H133" s="134" t="e">
        <f t="shared" ref="H133:H139" si="82">F133*LOG(G133)</f>
        <v>#NAME?</v>
      </c>
      <c r="I133" s="151" t="e">
        <f t="shared" ref="I133:I139" si="83">H133/$H$7*$H$1</f>
        <v>#NAME?</v>
      </c>
      <c r="J133" s="151" t="e">
        <f t="shared" ref="J133:J139" si="84">I133-F133</f>
        <v>#NAME?</v>
      </c>
      <c r="K133" s="151">
        <v>0</v>
      </c>
      <c r="L133" s="135" t="e">
        <f t="shared" si="40"/>
        <v>#NAME?</v>
      </c>
      <c r="M133" s="135" t="e">
        <f>_xlfn.XLOOKUP(A133,提前批资金分配明细!A:A,提前批资金分配明细!G:G,"",0)</f>
        <v>#NAME?</v>
      </c>
      <c r="N133" s="135" t="e">
        <f t="shared" si="41"/>
        <v>#NAME?</v>
      </c>
      <c r="O133" s="154" t="e">
        <f>_xlfn.XLOOKUP(A133,提前批资金分配明细!A:A,提前批资金分配明细!H:H,"",0)</f>
        <v>#NAME?</v>
      </c>
      <c r="P133" s="135" t="e">
        <f t="shared" si="42"/>
        <v>#NAME?</v>
      </c>
    </row>
    <row r="134" s="110" customFormat="true" spans="1:16">
      <c r="A134" s="132" t="s">
        <v>190</v>
      </c>
      <c r="B134" s="133">
        <v>1</v>
      </c>
      <c r="C134" s="134">
        <v>40</v>
      </c>
      <c r="D134" s="135" t="e">
        <f>_xlfn.XLOOKUP($A134,人口!$C:$C,人口!F:F,"",0)</f>
        <v>#NAME?</v>
      </c>
      <c r="E134" s="134" t="e">
        <f t="shared" si="80"/>
        <v>#NAME?</v>
      </c>
      <c r="F134" s="134" t="e">
        <f t="shared" si="81"/>
        <v>#NAME?</v>
      </c>
      <c r="G134" s="144" t="e">
        <f>_xlfn.XLOOKUP(A134,人口!C:C,人口!G:G,"",0)</f>
        <v>#NAME?</v>
      </c>
      <c r="H134" s="134" t="e">
        <f t="shared" si="82"/>
        <v>#NAME?</v>
      </c>
      <c r="I134" s="151" t="e">
        <f t="shared" si="83"/>
        <v>#NAME?</v>
      </c>
      <c r="J134" s="151" t="e">
        <f t="shared" si="84"/>
        <v>#NAME?</v>
      </c>
      <c r="K134" s="151">
        <v>0</v>
      </c>
      <c r="L134" s="135" t="e">
        <f t="shared" si="40"/>
        <v>#NAME?</v>
      </c>
      <c r="M134" s="135" t="e">
        <f>_xlfn.XLOOKUP(A134,提前批资金分配明细!A:A,提前批资金分配明细!G:G,"",0)</f>
        <v>#NAME?</v>
      </c>
      <c r="N134" s="135" t="e">
        <f t="shared" si="41"/>
        <v>#NAME?</v>
      </c>
      <c r="O134" s="154" t="e">
        <f>_xlfn.XLOOKUP(A134,提前批资金分配明细!A:A,提前批资金分配明细!H:H,"",0)</f>
        <v>#NAME?</v>
      </c>
      <c r="P134" s="135" t="e">
        <f t="shared" si="42"/>
        <v>#NAME?</v>
      </c>
    </row>
    <row r="135" s="110" customFormat="true" spans="1:16">
      <c r="A135" s="132" t="s">
        <v>191</v>
      </c>
      <c r="B135" s="133">
        <v>1</v>
      </c>
      <c r="C135" s="134">
        <v>40</v>
      </c>
      <c r="D135" s="135" t="e">
        <f>_xlfn.XLOOKUP($A135,人口!$C:$C,人口!F:F,"",0)</f>
        <v>#NAME?</v>
      </c>
      <c r="E135" s="134" t="e">
        <f t="shared" si="80"/>
        <v>#NAME?</v>
      </c>
      <c r="F135" s="134" t="e">
        <f t="shared" si="81"/>
        <v>#NAME?</v>
      </c>
      <c r="G135" s="144" t="e">
        <f>_xlfn.XLOOKUP(A135,人口!C:C,人口!G:G,"",0)</f>
        <v>#NAME?</v>
      </c>
      <c r="H135" s="134" t="e">
        <f t="shared" si="82"/>
        <v>#NAME?</v>
      </c>
      <c r="I135" s="151" t="e">
        <f t="shared" si="83"/>
        <v>#NAME?</v>
      </c>
      <c r="J135" s="151" t="e">
        <f t="shared" si="84"/>
        <v>#NAME?</v>
      </c>
      <c r="K135" s="151">
        <v>0</v>
      </c>
      <c r="L135" s="135" t="e">
        <f t="shared" ref="L135:L198" si="85">I135+K135</f>
        <v>#NAME?</v>
      </c>
      <c r="M135" s="135" t="e">
        <f>_xlfn.XLOOKUP(A135,提前批资金分配明细!A:A,提前批资金分配明细!G:G,"",0)</f>
        <v>#NAME?</v>
      </c>
      <c r="N135" s="135" t="e">
        <f t="shared" si="41"/>
        <v>#NAME?</v>
      </c>
      <c r="O135" s="154" t="e">
        <f>_xlfn.XLOOKUP(A135,提前批资金分配明细!A:A,提前批资金分配明细!H:H,"",0)</f>
        <v>#NAME?</v>
      </c>
      <c r="P135" s="135" t="e">
        <f t="shared" si="42"/>
        <v>#NAME?</v>
      </c>
    </row>
    <row r="136" s="110" customFormat="true" spans="1:16">
      <c r="A136" s="137" t="s">
        <v>86</v>
      </c>
      <c r="B136" s="133">
        <v>1</v>
      </c>
      <c r="C136" s="134">
        <v>120</v>
      </c>
      <c r="D136" s="135" t="e">
        <f>_xlfn.XLOOKUP($A136,人口!$C:$C,人口!F:F,"",0)</f>
        <v>#NAME?</v>
      </c>
      <c r="E136" s="134" t="e">
        <f t="shared" si="80"/>
        <v>#NAME?</v>
      </c>
      <c r="F136" s="134" t="e">
        <f t="shared" si="81"/>
        <v>#NAME?</v>
      </c>
      <c r="G136" s="144" t="e">
        <f>_xlfn.XLOOKUP(A136,人口!C:C,人口!G:G,"",0)</f>
        <v>#NAME?</v>
      </c>
      <c r="H136" s="134" t="e">
        <f t="shared" si="82"/>
        <v>#NAME?</v>
      </c>
      <c r="I136" s="151" t="e">
        <f t="shared" si="83"/>
        <v>#NAME?</v>
      </c>
      <c r="J136" s="151" t="e">
        <f t="shared" si="84"/>
        <v>#NAME?</v>
      </c>
      <c r="K136" s="151">
        <v>0</v>
      </c>
      <c r="L136" s="135" t="e">
        <f t="shared" si="85"/>
        <v>#NAME?</v>
      </c>
      <c r="M136" s="135" t="e">
        <f>_xlfn.XLOOKUP(A136,提前批资金分配明细!A:A,提前批资金分配明细!G:G,"",0)</f>
        <v>#NAME?</v>
      </c>
      <c r="N136" s="135" t="e">
        <f t="shared" ref="N136:N199" si="86">L136+M136</f>
        <v>#NAME?</v>
      </c>
      <c r="O136" s="154" t="e">
        <f>_xlfn.XLOOKUP(A136,提前批资金分配明细!A:A,提前批资金分配明细!H:H,"",0)</f>
        <v>#NAME?</v>
      </c>
      <c r="P136" s="135" t="e">
        <f t="shared" ref="P136:P199" si="87">N136-O136</f>
        <v>#NAME?</v>
      </c>
    </row>
    <row r="137" s="110" customFormat="true" spans="1:16">
      <c r="A137" s="137" t="s">
        <v>87</v>
      </c>
      <c r="B137" s="133">
        <v>1</v>
      </c>
      <c r="C137" s="134">
        <v>120</v>
      </c>
      <c r="D137" s="135" t="e">
        <f>_xlfn.XLOOKUP($A137,人口!$C:$C,人口!F:F,"",0)</f>
        <v>#NAME?</v>
      </c>
      <c r="E137" s="134" t="e">
        <f t="shared" si="80"/>
        <v>#NAME?</v>
      </c>
      <c r="F137" s="134" t="e">
        <f t="shared" si="81"/>
        <v>#NAME?</v>
      </c>
      <c r="G137" s="144" t="e">
        <f>_xlfn.XLOOKUP(A137,人口!C:C,人口!G:G,"",0)</f>
        <v>#NAME?</v>
      </c>
      <c r="H137" s="134" t="e">
        <f t="shared" si="82"/>
        <v>#NAME?</v>
      </c>
      <c r="I137" s="151" t="e">
        <f t="shared" si="83"/>
        <v>#NAME?</v>
      </c>
      <c r="J137" s="151" t="e">
        <f t="shared" si="84"/>
        <v>#NAME?</v>
      </c>
      <c r="K137" s="151">
        <v>0</v>
      </c>
      <c r="L137" s="135" t="e">
        <f t="shared" si="85"/>
        <v>#NAME?</v>
      </c>
      <c r="M137" s="135" t="e">
        <f>_xlfn.XLOOKUP(A137,提前批资金分配明细!A:A,提前批资金分配明细!G:G,"",0)</f>
        <v>#NAME?</v>
      </c>
      <c r="N137" s="135" t="e">
        <f t="shared" si="86"/>
        <v>#NAME?</v>
      </c>
      <c r="O137" s="154" t="e">
        <f>_xlfn.XLOOKUP(A137,提前批资金分配明细!A:A,提前批资金分配明细!H:H,"",0)</f>
        <v>#NAME?</v>
      </c>
      <c r="P137" s="135" t="e">
        <f t="shared" si="87"/>
        <v>#NAME?</v>
      </c>
    </row>
    <row r="138" s="110" customFormat="true" spans="1:16">
      <c r="A138" s="137" t="s">
        <v>88</v>
      </c>
      <c r="B138" s="133">
        <v>1</v>
      </c>
      <c r="C138" s="134">
        <v>120</v>
      </c>
      <c r="D138" s="135" t="e">
        <f>_xlfn.XLOOKUP($A138,人口!$C:$C,人口!F:F,"",0)</f>
        <v>#NAME?</v>
      </c>
      <c r="E138" s="134" t="e">
        <f t="shared" si="80"/>
        <v>#NAME?</v>
      </c>
      <c r="F138" s="134" t="e">
        <f t="shared" si="81"/>
        <v>#NAME?</v>
      </c>
      <c r="G138" s="144" t="e">
        <f>_xlfn.XLOOKUP(A138,人口!C:C,人口!G:G,"",0)</f>
        <v>#NAME?</v>
      </c>
      <c r="H138" s="134" t="e">
        <f t="shared" si="82"/>
        <v>#NAME?</v>
      </c>
      <c r="I138" s="151" t="e">
        <f t="shared" si="83"/>
        <v>#NAME?</v>
      </c>
      <c r="J138" s="151" t="e">
        <f t="shared" si="84"/>
        <v>#NAME?</v>
      </c>
      <c r="K138" s="151">
        <v>0</v>
      </c>
      <c r="L138" s="135" t="e">
        <f t="shared" si="85"/>
        <v>#NAME?</v>
      </c>
      <c r="M138" s="135" t="e">
        <f>_xlfn.XLOOKUP(A138,提前批资金分配明细!A:A,提前批资金分配明细!G:G,"",0)</f>
        <v>#NAME?</v>
      </c>
      <c r="N138" s="135" t="e">
        <f t="shared" si="86"/>
        <v>#NAME?</v>
      </c>
      <c r="O138" s="154" t="e">
        <f>_xlfn.XLOOKUP(A138,提前批资金分配明细!A:A,提前批资金分配明细!H:H,"",0)</f>
        <v>#NAME?</v>
      </c>
      <c r="P138" s="135" t="e">
        <f t="shared" si="87"/>
        <v>#NAME?</v>
      </c>
    </row>
    <row r="139" s="110" customFormat="true" spans="1:16">
      <c r="A139" s="137" t="s">
        <v>89</v>
      </c>
      <c r="B139" s="133">
        <v>1</v>
      </c>
      <c r="C139" s="134">
        <v>120</v>
      </c>
      <c r="D139" s="135" t="e">
        <f>_xlfn.XLOOKUP($A139,人口!$C:$C,人口!F:F,"",0)</f>
        <v>#NAME?</v>
      </c>
      <c r="E139" s="134" t="e">
        <f t="shared" si="80"/>
        <v>#NAME?</v>
      </c>
      <c r="F139" s="134" t="e">
        <f t="shared" si="81"/>
        <v>#NAME?</v>
      </c>
      <c r="G139" s="144" t="e">
        <f>_xlfn.XLOOKUP(A139,人口!C:C,人口!G:G,"",0)</f>
        <v>#NAME?</v>
      </c>
      <c r="H139" s="134" t="e">
        <f t="shared" si="82"/>
        <v>#NAME?</v>
      </c>
      <c r="I139" s="151" t="e">
        <f t="shared" si="83"/>
        <v>#NAME?</v>
      </c>
      <c r="J139" s="151" t="e">
        <f t="shared" si="84"/>
        <v>#NAME?</v>
      </c>
      <c r="K139" s="151">
        <v>0</v>
      </c>
      <c r="L139" s="135" t="e">
        <f t="shared" si="85"/>
        <v>#NAME?</v>
      </c>
      <c r="M139" s="135" t="e">
        <f>_xlfn.XLOOKUP(A139,提前批资金分配明细!A:A,提前批资金分配明细!G:G,"",0)</f>
        <v>#NAME?</v>
      </c>
      <c r="N139" s="135" t="e">
        <f t="shared" si="86"/>
        <v>#NAME?</v>
      </c>
      <c r="O139" s="154" t="e">
        <f>_xlfn.XLOOKUP(A139,提前批资金分配明细!A:A,提前批资金分配明细!H:H,"",0)</f>
        <v>#NAME?</v>
      </c>
      <c r="P139" s="135" t="e">
        <f t="shared" si="87"/>
        <v>#NAME?</v>
      </c>
    </row>
    <row r="140" s="111" customFormat="true" spans="1:16">
      <c r="A140" s="129" t="s">
        <v>29</v>
      </c>
      <c r="B140" s="130">
        <f t="shared" ref="B140:K140" si="88">SUM(B141:B148)</f>
        <v>8</v>
      </c>
      <c r="C140" s="131">
        <f t="shared" si="88"/>
        <v>1080</v>
      </c>
      <c r="D140" s="128" t="e">
        <f>_xlfn.XLOOKUP($A140,人口!$C:$C,人口!F:F,"",0)</f>
        <v>#NAME?</v>
      </c>
      <c r="E140" s="131" t="e">
        <f t="shared" si="88"/>
        <v>#NAME?</v>
      </c>
      <c r="F140" s="131" t="e">
        <f t="shared" si="88"/>
        <v>#NAME?</v>
      </c>
      <c r="G140" s="131" t="e">
        <f t="shared" si="88"/>
        <v>#NAME?</v>
      </c>
      <c r="H140" s="131" t="e">
        <f t="shared" si="88"/>
        <v>#NAME?</v>
      </c>
      <c r="I140" s="131" t="e">
        <f t="shared" si="88"/>
        <v>#NAME?</v>
      </c>
      <c r="J140" s="131" t="e">
        <f t="shared" si="88"/>
        <v>#NAME?</v>
      </c>
      <c r="K140" s="128">
        <f t="shared" si="88"/>
        <v>0</v>
      </c>
      <c r="L140" s="128" t="e">
        <f t="shared" si="85"/>
        <v>#NAME?</v>
      </c>
      <c r="M140" s="128" t="e">
        <f>SUM(M141:M148)</f>
        <v>#NAME?</v>
      </c>
      <c r="N140" s="128" t="e">
        <f t="shared" si="86"/>
        <v>#NAME?</v>
      </c>
      <c r="O140" s="128" t="e">
        <f>SUM(O141:O148)</f>
        <v>#NAME?</v>
      </c>
      <c r="P140" s="128" t="e">
        <f t="shared" si="87"/>
        <v>#NAME?</v>
      </c>
    </row>
    <row r="141" s="110" customFormat="true" spans="1:16">
      <c r="A141" s="132" t="s">
        <v>192</v>
      </c>
      <c r="B141" s="133">
        <v>1</v>
      </c>
      <c r="C141" s="134">
        <v>400</v>
      </c>
      <c r="D141" s="135" t="e">
        <f>_xlfn.XLOOKUP($A141,人口!$C:$C,人口!F:F,"",0)</f>
        <v>#NAME?</v>
      </c>
      <c r="E141" s="134" t="e">
        <f t="shared" ref="E141:E148" si="89">ROUND($E$1/$D$7*D141,2)</f>
        <v>#NAME?</v>
      </c>
      <c r="F141" s="134" t="e">
        <f t="shared" ref="F141:F148" si="90">C141+E141</f>
        <v>#NAME?</v>
      </c>
      <c r="G141" s="144" t="e">
        <f>_xlfn.XLOOKUP(A141,人口!C:C,人口!G:G,"",0)</f>
        <v>#NAME?</v>
      </c>
      <c r="H141" s="134" t="e">
        <f t="shared" ref="H141:H148" si="91">F141*LOG(G141)</f>
        <v>#NAME?</v>
      </c>
      <c r="I141" s="151" t="e">
        <f t="shared" ref="I141:I148" si="92">H141/$H$7*$H$1</f>
        <v>#NAME?</v>
      </c>
      <c r="J141" s="151" t="e">
        <f t="shared" ref="J141:J148" si="93">I141-F141</f>
        <v>#NAME?</v>
      </c>
      <c r="K141" s="151">
        <v>0</v>
      </c>
      <c r="L141" s="135" t="e">
        <f t="shared" si="85"/>
        <v>#NAME?</v>
      </c>
      <c r="M141" s="135" t="e">
        <f>_xlfn.XLOOKUP(A141,提前批资金分配明细!A:A,提前批资金分配明细!G:G,"",0)</f>
        <v>#NAME?</v>
      </c>
      <c r="N141" s="135" t="e">
        <f t="shared" si="86"/>
        <v>#NAME?</v>
      </c>
      <c r="O141" s="154" t="e">
        <f>_xlfn.XLOOKUP(A141,提前批资金分配明细!A:A,提前批资金分配明细!H:H,"",0)</f>
        <v>#NAME?</v>
      </c>
      <c r="P141" s="135" t="e">
        <f t="shared" si="87"/>
        <v>#NAME?</v>
      </c>
    </row>
    <row r="142" s="110" customFormat="true" spans="1:16">
      <c r="A142" s="132" t="s">
        <v>193</v>
      </c>
      <c r="B142" s="133">
        <v>1</v>
      </c>
      <c r="C142" s="134">
        <v>40</v>
      </c>
      <c r="D142" s="135" t="e">
        <f>_xlfn.XLOOKUP($A142,人口!$C:$C,人口!F:F,"",0)</f>
        <v>#NAME?</v>
      </c>
      <c r="E142" s="134" t="e">
        <f t="shared" si="89"/>
        <v>#NAME?</v>
      </c>
      <c r="F142" s="134" t="e">
        <f t="shared" si="90"/>
        <v>#NAME?</v>
      </c>
      <c r="G142" s="144" t="e">
        <f>_xlfn.XLOOKUP(A142,人口!C:C,人口!G:G,"",0)</f>
        <v>#NAME?</v>
      </c>
      <c r="H142" s="134" t="e">
        <f t="shared" si="91"/>
        <v>#NAME?</v>
      </c>
      <c r="I142" s="151" t="e">
        <f t="shared" si="92"/>
        <v>#NAME?</v>
      </c>
      <c r="J142" s="151" t="e">
        <f t="shared" si="93"/>
        <v>#NAME?</v>
      </c>
      <c r="K142" s="151">
        <v>0</v>
      </c>
      <c r="L142" s="135" t="e">
        <f t="shared" si="85"/>
        <v>#NAME?</v>
      </c>
      <c r="M142" s="135" t="e">
        <f>_xlfn.XLOOKUP(A142,提前批资金分配明细!A:A,提前批资金分配明细!G:G,"",0)</f>
        <v>#NAME?</v>
      </c>
      <c r="N142" s="135" t="e">
        <f t="shared" si="86"/>
        <v>#NAME?</v>
      </c>
      <c r="O142" s="154" t="e">
        <f>_xlfn.XLOOKUP(A142,提前批资金分配明细!A:A,提前批资金分配明细!H:H,"",0)</f>
        <v>#NAME?</v>
      </c>
      <c r="P142" s="135" t="e">
        <f t="shared" si="87"/>
        <v>#NAME?</v>
      </c>
    </row>
    <row r="143" s="110" customFormat="true" spans="1:16">
      <c r="A143" s="132" t="s">
        <v>194</v>
      </c>
      <c r="B143" s="133">
        <v>1</v>
      </c>
      <c r="C143" s="134">
        <v>40</v>
      </c>
      <c r="D143" s="135" t="e">
        <f>_xlfn.XLOOKUP($A143,人口!$C:$C,人口!F:F,"",0)</f>
        <v>#NAME?</v>
      </c>
      <c r="E143" s="134" t="e">
        <f t="shared" si="89"/>
        <v>#NAME?</v>
      </c>
      <c r="F143" s="134" t="e">
        <f t="shared" si="90"/>
        <v>#NAME?</v>
      </c>
      <c r="G143" s="144" t="e">
        <f>_xlfn.XLOOKUP(A143,人口!C:C,人口!G:G,"",0)</f>
        <v>#NAME?</v>
      </c>
      <c r="H143" s="134" t="e">
        <f t="shared" si="91"/>
        <v>#NAME?</v>
      </c>
      <c r="I143" s="151" t="e">
        <f t="shared" si="92"/>
        <v>#NAME?</v>
      </c>
      <c r="J143" s="151" t="e">
        <f t="shared" si="93"/>
        <v>#NAME?</v>
      </c>
      <c r="K143" s="151">
        <v>0</v>
      </c>
      <c r="L143" s="135" t="e">
        <f t="shared" si="85"/>
        <v>#NAME?</v>
      </c>
      <c r="M143" s="135" t="e">
        <f>_xlfn.XLOOKUP(A143,提前批资金分配明细!A:A,提前批资金分配明细!G:G,"",0)</f>
        <v>#NAME?</v>
      </c>
      <c r="N143" s="135" t="e">
        <f t="shared" si="86"/>
        <v>#NAME?</v>
      </c>
      <c r="O143" s="154" t="e">
        <f>_xlfn.XLOOKUP(A143,提前批资金分配明细!A:A,提前批资金分配明细!H:H,"",0)</f>
        <v>#NAME?</v>
      </c>
      <c r="P143" s="135" t="e">
        <f t="shared" si="87"/>
        <v>#NAME?</v>
      </c>
    </row>
    <row r="144" s="110" customFormat="true" spans="1:16">
      <c r="A144" s="137" t="s">
        <v>90</v>
      </c>
      <c r="B144" s="133">
        <v>1</v>
      </c>
      <c r="C144" s="134">
        <v>120</v>
      </c>
      <c r="D144" s="135" t="e">
        <f>_xlfn.XLOOKUP($A144,人口!$C:$C,人口!F:F,"",0)</f>
        <v>#NAME?</v>
      </c>
      <c r="E144" s="134" t="e">
        <f t="shared" si="89"/>
        <v>#NAME?</v>
      </c>
      <c r="F144" s="134" t="e">
        <f t="shared" si="90"/>
        <v>#NAME?</v>
      </c>
      <c r="G144" s="144" t="e">
        <f>_xlfn.XLOOKUP(A144,人口!C:C,人口!G:G,"",0)</f>
        <v>#NAME?</v>
      </c>
      <c r="H144" s="134" t="e">
        <f t="shared" si="91"/>
        <v>#NAME?</v>
      </c>
      <c r="I144" s="151" t="e">
        <f t="shared" si="92"/>
        <v>#NAME?</v>
      </c>
      <c r="J144" s="151" t="e">
        <f t="shared" si="93"/>
        <v>#NAME?</v>
      </c>
      <c r="K144" s="151">
        <v>0</v>
      </c>
      <c r="L144" s="135" t="e">
        <f t="shared" si="85"/>
        <v>#NAME?</v>
      </c>
      <c r="M144" s="135" t="e">
        <f>_xlfn.XLOOKUP(A144,提前批资金分配明细!A:A,提前批资金分配明细!G:G,"",0)</f>
        <v>#NAME?</v>
      </c>
      <c r="N144" s="135" t="e">
        <f t="shared" si="86"/>
        <v>#NAME?</v>
      </c>
      <c r="O144" s="154" t="e">
        <f>_xlfn.XLOOKUP(A144,提前批资金分配明细!A:A,提前批资金分配明细!H:H,"",0)</f>
        <v>#NAME?</v>
      </c>
      <c r="P144" s="135" t="e">
        <f t="shared" si="87"/>
        <v>#NAME?</v>
      </c>
    </row>
    <row r="145" s="110" customFormat="true" spans="1:16">
      <c r="A145" s="137" t="s">
        <v>91</v>
      </c>
      <c r="B145" s="133">
        <v>1</v>
      </c>
      <c r="C145" s="134">
        <v>120</v>
      </c>
      <c r="D145" s="135" t="e">
        <f>_xlfn.XLOOKUP($A145,人口!$C:$C,人口!F:F,"",0)</f>
        <v>#NAME?</v>
      </c>
      <c r="E145" s="134" t="e">
        <f t="shared" si="89"/>
        <v>#NAME?</v>
      </c>
      <c r="F145" s="134" t="e">
        <f t="shared" si="90"/>
        <v>#NAME?</v>
      </c>
      <c r="G145" s="144" t="e">
        <f>_xlfn.XLOOKUP(A145,人口!C:C,人口!G:G,"",0)</f>
        <v>#NAME?</v>
      </c>
      <c r="H145" s="134" t="e">
        <f t="shared" si="91"/>
        <v>#NAME?</v>
      </c>
      <c r="I145" s="151" t="e">
        <f t="shared" si="92"/>
        <v>#NAME?</v>
      </c>
      <c r="J145" s="151" t="e">
        <f t="shared" si="93"/>
        <v>#NAME?</v>
      </c>
      <c r="K145" s="151">
        <v>0</v>
      </c>
      <c r="L145" s="135" t="e">
        <f t="shared" si="85"/>
        <v>#NAME?</v>
      </c>
      <c r="M145" s="135" t="e">
        <f>_xlfn.XLOOKUP(A145,提前批资金分配明细!A:A,提前批资金分配明细!G:G,"",0)</f>
        <v>#NAME?</v>
      </c>
      <c r="N145" s="135" t="e">
        <f t="shared" si="86"/>
        <v>#NAME?</v>
      </c>
      <c r="O145" s="154" t="e">
        <f>_xlfn.XLOOKUP(A145,提前批资金分配明细!A:A,提前批资金分配明细!H:H,"",0)</f>
        <v>#NAME?</v>
      </c>
      <c r="P145" s="135" t="e">
        <f t="shared" si="87"/>
        <v>#NAME?</v>
      </c>
    </row>
    <row r="146" s="110" customFormat="true" spans="1:16">
      <c r="A146" s="137" t="s">
        <v>92</v>
      </c>
      <c r="B146" s="133">
        <v>1</v>
      </c>
      <c r="C146" s="134">
        <v>120</v>
      </c>
      <c r="D146" s="135" t="e">
        <f>_xlfn.XLOOKUP($A146,人口!$C:$C,人口!F:F,"",0)</f>
        <v>#NAME?</v>
      </c>
      <c r="E146" s="134" t="e">
        <f t="shared" si="89"/>
        <v>#NAME?</v>
      </c>
      <c r="F146" s="134" t="e">
        <f t="shared" si="90"/>
        <v>#NAME?</v>
      </c>
      <c r="G146" s="144" t="e">
        <f>_xlfn.XLOOKUP(A146,人口!C:C,人口!G:G,"",0)</f>
        <v>#NAME?</v>
      </c>
      <c r="H146" s="134" t="e">
        <f t="shared" si="91"/>
        <v>#NAME?</v>
      </c>
      <c r="I146" s="151" t="e">
        <f t="shared" si="92"/>
        <v>#NAME?</v>
      </c>
      <c r="J146" s="151" t="e">
        <f t="shared" si="93"/>
        <v>#NAME?</v>
      </c>
      <c r="K146" s="151">
        <v>0</v>
      </c>
      <c r="L146" s="135" t="e">
        <f t="shared" si="85"/>
        <v>#NAME?</v>
      </c>
      <c r="M146" s="135" t="e">
        <f>_xlfn.XLOOKUP(A146,提前批资金分配明细!A:A,提前批资金分配明细!G:G,"",0)</f>
        <v>#NAME?</v>
      </c>
      <c r="N146" s="135" t="e">
        <f t="shared" si="86"/>
        <v>#NAME?</v>
      </c>
      <c r="O146" s="154" t="e">
        <f>_xlfn.XLOOKUP(A146,提前批资金分配明细!A:A,提前批资金分配明细!H:H,"",0)</f>
        <v>#NAME?</v>
      </c>
      <c r="P146" s="135" t="e">
        <f t="shared" si="87"/>
        <v>#NAME?</v>
      </c>
    </row>
    <row r="147" s="110" customFormat="true" spans="1:16">
      <c r="A147" s="137" t="s">
        <v>93</v>
      </c>
      <c r="B147" s="133">
        <v>1</v>
      </c>
      <c r="C147" s="134">
        <v>120</v>
      </c>
      <c r="D147" s="135" t="e">
        <f>_xlfn.XLOOKUP($A147,人口!$C:$C,人口!F:F,"",0)</f>
        <v>#NAME?</v>
      </c>
      <c r="E147" s="134" t="e">
        <f t="shared" si="89"/>
        <v>#NAME?</v>
      </c>
      <c r="F147" s="134" t="e">
        <f t="shared" si="90"/>
        <v>#NAME?</v>
      </c>
      <c r="G147" s="144" t="e">
        <f>_xlfn.XLOOKUP(A147,人口!C:C,人口!G:G,"",0)</f>
        <v>#NAME?</v>
      </c>
      <c r="H147" s="134" t="e">
        <f t="shared" si="91"/>
        <v>#NAME?</v>
      </c>
      <c r="I147" s="151" t="e">
        <f t="shared" si="92"/>
        <v>#NAME?</v>
      </c>
      <c r="J147" s="151" t="e">
        <f t="shared" si="93"/>
        <v>#NAME?</v>
      </c>
      <c r="K147" s="151">
        <v>0</v>
      </c>
      <c r="L147" s="135" t="e">
        <f t="shared" si="85"/>
        <v>#NAME?</v>
      </c>
      <c r="M147" s="135" t="e">
        <f>_xlfn.XLOOKUP(A147,提前批资金分配明细!A:A,提前批资金分配明细!G:G,"",0)</f>
        <v>#NAME?</v>
      </c>
      <c r="N147" s="135" t="e">
        <f t="shared" si="86"/>
        <v>#NAME?</v>
      </c>
      <c r="O147" s="154" t="e">
        <f>_xlfn.XLOOKUP(A147,提前批资金分配明细!A:A,提前批资金分配明细!H:H,"",0)</f>
        <v>#NAME?</v>
      </c>
      <c r="P147" s="135" t="e">
        <f t="shared" si="87"/>
        <v>#NAME?</v>
      </c>
    </row>
    <row r="148" s="110" customFormat="true" spans="1:16">
      <c r="A148" s="137" t="s">
        <v>94</v>
      </c>
      <c r="B148" s="133">
        <v>1</v>
      </c>
      <c r="C148" s="134">
        <v>120</v>
      </c>
      <c r="D148" s="135" t="e">
        <f>_xlfn.XLOOKUP($A148,人口!$C:$C,人口!F:F,"",0)</f>
        <v>#NAME?</v>
      </c>
      <c r="E148" s="134" t="e">
        <f t="shared" si="89"/>
        <v>#NAME?</v>
      </c>
      <c r="F148" s="134" t="e">
        <f t="shared" si="90"/>
        <v>#NAME?</v>
      </c>
      <c r="G148" s="144" t="e">
        <f>_xlfn.XLOOKUP(A148,人口!C:C,人口!G:G,"",0)</f>
        <v>#NAME?</v>
      </c>
      <c r="H148" s="134" t="e">
        <f t="shared" si="91"/>
        <v>#NAME?</v>
      </c>
      <c r="I148" s="151" t="e">
        <f t="shared" si="92"/>
        <v>#NAME?</v>
      </c>
      <c r="J148" s="151" t="e">
        <f t="shared" si="93"/>
        <v>#NAME?</v>
      </c>
      <c r="K148" s="151">
        <v>0</v>
      </c>
      <c r="L148" s="135" t="e">
        <f t="shared" si="85"/>
        <v>#NAME?</v>
      </c>
      <c r="M148" s="135" t="e">
        <f>_xlfn.XLOOKUP(A148,提前批资金分配明细!A:A,提前批资金分配明细!G:G,"",0)</f>
        <v>#NAME?</v>
      </c>
      <c r="N148" s="135" t="e">
        <f t="shared" si="86"/>
        <v>#NAME?</v>
      </c>
      <c r="O148" s="154" t="e">
        <f>_xlfn.XLOOKUP(A148,提前批资金分配明细!A:A,提前批资金分配明细!H:H,"",0)</f>
        <v>#NAME?</v>
      </c>
      <c r="P148" s="135" t="e">
        <f t="shared" si="87"/>
        <v>#NAME?</v>
      </c>
    </row>
    <row r="149" s="111" customFormat="true" spans="1:16">
      <c r="A149" s="129" t="s">
        <v>30</v>
      </c>
      <c r="B149" s="130">
        <f t="shared" ref="B149:K149" si="94">SUM(B150:B155)</f>
        <v>6</v>
      </c>
      <c r="C149" s="131">
        <f t="shared" si="94"/>
        <v>840</v>
      </c>
      <c r="D149" s="128" t="e">
        <f>_xlfn.XLOOKUP($A149,人口!$C:$C,人口!F:F,"",0)</f>
        <v>#NAME?</v>
      </c>
      <c r="E149" s="131" t="e">
        <f t="shared" si="94"/>
        <v>#NAME?</v>
      </c>
      <c r="F149" s="131" t="e">
        <f t="shared" si="94"/>
        <v>#NAME?</v>
      </c>
      <c r="G149" s="131" t="e">
        <f t="shared" si="94"/>
        <v>#NAME?</v>
      </c>
      <c r="H149" s="131" t="e">
        <f t="shared" si="94"/>
        <v>#NAME?</v>
      </c>
      <c r="I149" s="131" t="e">
        <f t="shared" si="94"/>
        <v>#NAME?</v>
      </c>
      <c r="J149" s="131" t="e">
        <f t="shared" si="94"/>
        <v>#NAME?</v>
      </c>
      <c r="K149" s="128">
        <f t="shared" si="94"/>
        <v>0</v>
      </c>
      <c r="L149" s="128" t="e">
        <f t="shared" si="85"/>
        <v>#NAME?</v>
      </c>
      <c r="M149" s="128" t="e">
        <f>SUM(M150:M155)</f>
        <v>#NAME?</v>
      </c>
      <c r="N149" s="128" t="e">
        <f t="shared" si="86"/>
        <v>#NAME?</v>
      </c>
      <c r="O149" s="128" t="e">
        <f>SUM(O150:O155)</f>
        <v>#NAME?</v>
      </c>
      <c r="P149" s="128" t="e">
        <f t="shared" si="87"/>
        <v>#NAME?</v>
      </c>
    </row>
    <row r="150" s="110" customFormat="true" spans="1:16">
      <c r="A150" s="132" t="s">
        <v>195</v>
      </c>
      <c r="B150" s="133">
        <v>1</v>
      </c>
      <c r="C150" s="134">
        <v>400</v>
      </c>
      <c r="D150" s="135" t="e">
        <f>_xlfn.XLOOKUP($A150,人口!$C:$C,人口!F:F,"",0)</f>
        <v>#NAME?</v>
      </c>
      <c r="E150" s="134" t="e">
        <f t="shared" ref="E150:E155" si="95">ROUND($E$1/$D$7*D150,2)</f>
        <v>#NAME?</v>
      </c>
      <c r="F150" s="134" t="e">
        <f t="shared" ref="F150:F155" si="96">C150+E150</f>
        <v>#NAME?</v>
      </c>
      <c r="G150" s="144" t="e">
        <f>_xlfn.XLOOKUP(A150,人口!C:C,人口!G:G,"",0)</f>
        <v>#NAME?</v>
      </c>
      <c r="H150" s="134" t="e">
        <f t="shared" ref="H150:H155" si="97">F150*LOG(G150)</f>
        <v>#NAME?</v>
      </c>
      <c r="I150" s="151" t="e">
        <f t="shared" ref="I150:I155" si="98">H150/$H$7*$H$1</f>
        <v>#NAME?</v>
      </c>
      <c r="J150" s="151" t="e">
        <f t="shared" ref="J150:J155" si="99">I150-F150</f>
        <v>#NAME?</v>
      </c>
      <c r="K150" s="151">
        <v>0</v>
      </c>
      <c r="L150" s="135" t="e">
        <f t="shared" si="85"/>
        <v>#NAME?</v>
      </c>
      <c r="M150" s="135" t="e">
        <f>_xlfn.XLOOKUP(A150,提前批资金分配明细!A:A,提前批资金分配明细!G:G,"",0)</f>
        <v>#NAME?</v>
      </c>
      <c r="N150" s="135" t="e">
        <f t="shared" si="86"/>
        <v>#NAME?</v>
      </c>
      <c r="O150" s="154" t="e">
        <f>_xlfn.XLOOKUP(A150,提前批资金分配明细!A:A,提前批资金分配明细!H:H,"",0)</f>
        <v>#NAME?</v>
      </c>
      <c r="P150" s="135" t="e">
        <f t="shared" si="87"/>
        <v>#NAME?</v>
      </c>
    </row>
    <row r="151" s="110" customFormat="true" spans="1:16">
      <c r="A151" s="132" t="s">
        <v>196</v>
      </c>
      <c r="B151" s="133">
        <v>1</v>
      </c>
      <c r="C151" s="134">
        <v>40</v>
      </c>
      <c r="D151" s="135" t="e">
        <f>_xlfn.XLOOKUP($A151,人口!$C:$C,人口!F:F,"",0)</f>
        <v>#NAME?</v>
      </c>
      <c r="E151" s="134" t="e">
        <f t="shared" si="95"/>
        <v>#NAME?</v>
      </c>
      <c r="F151" s="134" t="e">
        <f t="shared" si="96"/>
        <v>#NAME?</v>
      </c>
      <c r="G151" s="144" t="e">
        <f>_xlfn.XLOOKUP(A151,人口!C:C,人口!G:G,"",0)</f>
        <v>#NAME?</v>
      </c>
      <c r="H151" s="134" t="e">
        <f t="shared" si="97"/>
        <v>#NAME?</v>
      </c>
      <c r="I151" s="151" t="e">
        <f t="shared" si="98"/>
        <v>#NAME?</v>
      </c>
      <c r="J151" s="151" t="e">
        <f t="shared" si="99"/>
        <v>#NAME?</v>
      </c>
      <c r="K151" s="151">
        <v>0</v>
      </c>
      <c r="L151" s="135" t="e">
        <f t="shared" si="85"/>
        <v>#NAME?</v>
      </c>
      <c r="M151" s="135" t="e">
        <f>_xlfn.XLOOKUP(A151,提前批资金分配明细!A:A,提前批资金分配明细!G:G,"",0)</f>
        <v>#NAME?</v>
      </c>
      <c r="N151" s="135" t="e">
        <f t="shared" si="86"/>
        <v>#NAME?</v>
      </c>
      <c r="O151" s="154" t="e">
        <f>_xlfn.XLOOKUP(A151,提前批资金分配明细!A:A,提前批资金分配明细!H:H,"",0)</f>
        <v>#NAME?</v>
      </c>
      <c r="P151" s="135" t="e">
        <f t="shared" si="87"/>
        <v>#NAME?</v>
      </c>
    </row>
    <row r="152" s="110" customFormat="true" spans="1:16">
      <c r="A152" s="132" t="s">
        <v>197</v>
      </c>
      <c r="B152" s="133">
        <v>1</v>
      </c>
      <c r="C152" s="134">
        <v>40</v>
      </c>
      <c r="D152" s="135" t="e">
        <f>_xlfn.XLOOKUP($A152,人口!$C:$C,人口!F:F,"",0)</f>
        <v>#NAME?</v>
      </c>
      <c r="E152" s="134" t="e">
        <f t="shared" si="95"/>
        <v>#NAME?</v>
      </c>
      <c r="F152" s="134" t="e">
        <f t="shared" si="96"/>
        <v>#NAME?</v>
      </c>
      <c r="G152" s="144" t="e">
        <f>_xlfn.XLOOKUP(A152,人口!C:C,人口!G:G,"",0)</f>
        <v>#NAME?</v>
      </c>
      <c r="H152" s="134" t="e">
        <f t="shared" si="97"/>
        <v>#NAME?</v>
      </c>
      <c r="I152" s="151" t="e">
        <f t="shared" si="98"/>
        <v>#NAME?</v>
      </c>
      <c r="J152" s="151" t="e">
        <f t="shared" si="99"/>
        <v>#NAME?</v>
      </c>
      <c r="K152" s="151">
        <v>0</v>
      </c>
      <c r="L152" s="135" t="e">
        <f t="shared" si="85"/>
        <v>#NAME?</v>
      </c>
      <c r="M152" s="135" t="e">
        <f>_xlfn.XLOOKUP(A152,提前批资金分配明细!A:A,提前批资金分配明细!G:G,"",0)</f>
        <v>#NAME?</v>
      </c>
      <c r="N152" s="135" t="e">
        <f t="shared" si="86"/>
        <v>#NAME?</v>
      </c>
      <c r="O152" s="154" t="e">
        <f>_xlfn.XLOOKUP(A152,提前批资金分配明细!A:A,提前批资金分配明细!H:H,"",0)</f>
        <v>#NAME?</v>
      </c>
      <c r="P152" s="135" t="e">
        <f t="shared" si="87"/>
        <v>#NAME?</v>
      </c>
    </row>
    <row r="153" s="110" customFormat="true" spans="1:16">
      <c r="A153" s="137" t="s">
        <v>95</v>
      </c>
      <c r="B153" s="133">
        <v>1</v>
      </c>
      <c r="C153" s="134">
        <v>120</v>
      </c>
      <c r="D153" s="135" t="e">
        <f>_xlfn.XLOOKUP($A153,人口!$C:$C,人口!F:F,"",0)</f>
        <v>#NAME?</v>
      </c>
      <c r="E153" s="134" t="e">
        <f t="shared" si="95"/>
        <v>#NAME?</v>
      </c>
      <c r="F153" s="134" t="e">
        <f t="shared" si="96"/>
        <v>#NAME?</v>
      </c>
      <c r="G153" s="144" t="e">
        <f>_xlfn.XLOOKUP(A153,人口!C:C,人口!G:G,"",0)</f>
        <v>#NAME?</v>
      </c>
      <c r="H153" s="134" t="e">
        <f t="shared" si="97"/>
        <v>#NAME?</v>
      </c>
      <c r="I153" s="151" t="e">
        <f t="shared" si="98"/>
        <v>#NAME?</v>
      </c>
      <c r="J153" s="151" t="e">
        <f t="shared" si="99"/>
        <v>#NAME?</v>
      </c>
      <c r="K153" s="151">
        <v>0</v>
      </c>
      <c r="L153" s="135" t="e">
        <f t="shared" si="85"/>
        <v>#NAME?</v>
      </c>
      <c r="M153" s="135" t="e">
        <f>_xlfn.XLOOKUP(A153,提前批资金分配明细!A:A,提前批资金分配明细!G:G,"",0)</f>
        <v>#NAME?</v>
      </c>
      <c r="N153" s="135" t="e">
        <f t="shared" si="86"/>
        <v>#NAME?</v>
      </c>
      <c r="O153" s="154" t="e">
        <f>_xlfn.XLOOKUP(A153,提前批资金分配明细!A:A,提前批资金分配明细!H:H,"",0)</f>
        <v>#NAME?</v>
      </c>
      <c r="P153" s="135" t="e">
        <f t="shared" si="87"/>
        <v>#NAME?</v>
      </c>
    </row>
    <row r="154" s="110" customFormat="true" spans="1:16">
      <c r="A154" s="137" t="s">
        <v>96</v>
      </c>
      <c r="B154" s="133">
        <v>1</v>
      </c>
      <c r="C154" s="134">
        <v>120</v>
      </c>
      <c r="D154" s="135" t="e">
        <f>_xlfn.XLOOKUP($A154,人口!$C:$C,人口!F:F,"",0)</f>
        <v>#NAME?</v>
      </c>
      <c r="E154" s="134" t="e">
        <f t="shared" si="95"/>
        <v>#NAME?</v>
      </c>
      <c r="F154" s="134" t="e">
        <f t="shared" si="96"/>
        <v>#NAME?</v>
      </c>
      <c r="G154" s="144" t="e">
        <f>_xlfn.XLOOKUP(A154,人口!C:C,人口!G:G,"",0)</f>
        <v>#NAME?</v>
      </c>
      <c r="H154" s="134" t="e">
        <f t="shared" si="97"/>
        <v>#NAME?</v>
      </c>
      <c r="I154" s="151" t="e">
        <f t="shared" si="98"/>
        <v>#NAME?</v>
      </c>
      <c r="J154" s="151" t="e">
        <f t="shared" si="99"/>
        <v>#NAME?</v>
      </c>
      <c r="K154" s="151">
        <v>0</v>
      </c>
      <c r="L154" s="135" t="e">
        <f t="shared" si="85"/>
        <v>#NAME?</v>
      </c>
      <c r="M154" s="135" t="e">
        <f>_xlfn.XLOOKUP(A154,提前批资金分配明细!A:A,提前批资金分配明细!G:G,"",0)</f>
        <v>#NAME?</v>
      </c>
      <c r="N154" s="135" t="e">
        <f t="shared" si="86"/>
        <v>#NAME?</v>
      </c>
      <c r="O154" s="154" t="e">
        <f>_xlfn.XLOOKUP(A154,提前批资金分配明细!A:A,提前批资金分配明细!H:H,"",0)</f>
        <v>#NAME?</v>
      </c>
      <c r="P154" s="135" t="e">
        <f t="shared" si="87"/>
        <v>#NAME?</v>
      </c>
    </row>
    <row r="155" s="110" customFormat="true" spans="1:16">
      <c r="A155" s="137" t="s">
        <v>97</v>
      </c>
      <c r="B155" s="133">
        <v>1</v>
      </c>
      <c r="C155" s="134">
        <v>120</v>
      </c>
      <c r="D155" s="135" t="e">
        <f>_xlfn.XLOOKUP($A155,人口!$C:$C,人口!F:F,"",0)</f>
        <v>#NAME?</v>
      </c>
      <c r="E155" s="134" t="e">
        <f t="shared" si="95"/>
        <v>#NAME?</v>
      </c>
      <c r="F155" s="134" t="e">
        <f t="shared" si="96"/>
        <v>#NAME?</v>
      </c>
      <c r="G155" s="144" t="e">
        <f>_xlfn.XLOOKUP(A155,人口!C:C,人口!G:G,"",0)</f>
        <v>#NAME?</v>
      </c>
      <c r="H155" s="134" t="e">
        <f t="shared" si="97"/>
        <v>#NAME?</v>
      </c>
      <c r="I155" s="151" t="e">
        <f t="shared" si="98"/>
        <v>#NAME?</v>
      </c>
      <c r="J155" s="151" t="e">
        <f t="shared" si="99"/>
        <v>#NAME?</v>
      </c>
      <c r="K155" s="151">
        <v>0</v>
      </c>
      <c r="L155" s="135" t="e">
        <f t="shared" si="85"/>
        <v>#NAME?</v>
      </c>
      <c r="M155" s="135" t="e">
        <f>_xlfn.XLOOKUP(A155,提前批资金分配明细!A:A,提前批资金分配明细!G:G,"",0)</f>
        <v>#NAME?</v>
      </c>
      <c r="N155" s="135" t="e">
        <f t="shared" si="86"/>
        <v>#NAME?</v>
      </c>
      <c r="O155" s="154" t="e">
        <f>_xlfn.XLOOKUP(A155,提前批资金分配明细!A:A,提前批资金分配明细!H:H,"",0)</f>
        <v>#NAME?</v>
      </c>
      <c r="P155" s="135" t="e">
        <f t="shared" si="87"/>
        <v>#NAME?</v>
      </c>
    </row>
    <row r="156" s="111" customFormat="true" spans="1:16">
      <c r="A156" s="129" t="s">
        <v>31</v>
      </c>
      <c r="B156" s="130">
        <f t="shared" ref="B156:K156" si="100">SUM(B157:B165)</f>
        <v>9</v>
      </c>
      <c r="C156" s="131">
        <f t="shared" si="100"/>
        <v>1200</v>
      </c>
      <c r="D156" s="128" t="e">
        <f>_xlfn.XLOOKUP($A156,人口!$C:$C,人口!F:F,"",0)</f>
        <v>#NAME?</v>
      </c>
      <c r="E156" s="131" t="e">
        <f t="shared" si="100"/>
        <v>#NAME?</v>
      </c>
      <c r="F156" s="131" t="e">
        <f t="shared" si="100"/>
        <v>#NAME?</v>
      </c>
      <c r="G156" s="131" t="e">
        <f t="shared" si="100"/>
        <v>#NAME?</v>
      </c>
      <c r="H156" s="131" t="e">
        <f t="shared" si="100"/>
        <v>#NAME?</v>
      </c>
      <c r="I156" s="131" t="e">
        <f t="shared" si="100"/>
        <v>#NAME?</v>
      </c>
      <c r="J156" s="131" t="e">
        <f t="shared" si="100"/>
        <v>#NAME?</v>
      </c>
      <c r="K156" s="128">
        <f t="shared" si="100"/>
        <v>0</v>
      </c>
      <c r="L156" s="128" t="e">
        <f t="shared" si="85"/>
        <v>#NAME?</v>
      </c>
      <c r="M156" s="128" t="e">
        <f>SUM(M157:M165)</f>
        <v>#NAME?</v>
      </c>
      <c r="N156" s="128" t="e">
        <f t="shared" si="86"/>
        <v>#NAME?</v>
      </c>
      <c r="O156" s="128" t="e">
        <f>SUM(O157:O165)</f>
        <v>#NAME?</v>
      </c>
      <c r="P156" s="128" t="e">
        <f t="shared" si="87"/>
        <v>#NAME?</v>
      </c>
    </row>
    <row r="157" s="110" customFormat="true" spans="1:16">
      <c r="A157" s="132" t="s">
        <v>198</v>
      </c>
      <c r="B157" s="133">
        <v>1</v>
      </c>
      <c r="C157" s="134">
        <v>400</v>
      </c>
      <c r="D157" s="135" t="e">
        <f>_xlfn.XLOOKUP($A157,人口!$C:$C,人口!F:F,"",0)</f>
        <v>#NAME?</v>
      </c>
      <c r="E157" s="134" t="e">
        <f t="shared" ref="E157:E165" si="101">ROUND($E$1/$D$7*D157,2)</f>
        <v>#NAME?</v>
      </c>
      <c r="F157" s="134" t="e">
        <f t="shared" ref="F157:F165" si="102">C157+E157</f>
        <v>#NAME?</v>
      </c>
      <c r="G157" s="144" t="e">
        <f>_xlfn.XLOOKUP(A157,人口!C:C,人口!G:G,"",0)</f>
        <v>#NAME?</v>
      </c>
      <c r="H157" s="134" t="e">
        <f t="shared" ref="H157:H165" si="103">F157*LOG(G157)</f>
        <v>#NAME?</v>
      </c>
      <c r="I157" s="151" t="e">
        <f t="shared" ref="I157:I165" si="104">H157/$H$7*$H$1</f>
        <v>#NAME?</v>
      </c>
      <c r="J157" s="151" t="e">
        <f t="shared" ref="J157:J165" si="105">I157-F157</f>
        <v>#NAME?</v>
      </c>
      <c r="K157" s="151">
        <v>0</v>
      </c>
      <c r="L157" s="135" t="e">
        <f t="shared" si="85"/>
        <v>#NAME?</v>
      </c>
      <c r="M157" s="135" t="e">
        <f>_xlfn.XLOOKUP(A157,提前批资金分配明细!A:A,提前批资金分配明细!G:G,"",0)</f>
        <v>#NAME?</v>
      </c>
      <c r="N157" s="135" t="e">
        <f t="shared" si="86"/>
        <v>#NAME?</v>
      </c>
      <c r="O157" s="154" t="e">
        <f>_xlfn.XLOOKUP(A157,提前批资金分配明细!A:A,提前批资金分配明细!H:H,"",0)</f>
        <v>#NAME?</v>
      </c>
      <c r="P157" s="135" t="e">
        <f t="shared" si="87"/>
        <v>#NAME?</v>
      </c>
    </row>
    <row r="158" s="110" customFormat="true" spans="1:16">
      <c r="A158" s="132" t="s">
        <v>199</v>
      </c>
      <c r="B158" s="133">
        <v>1</v>
      </c>
      <c r="C158" s="134">
        <v>40</v>
      </c>
      <c r="D158" s="135" t="e">
        <f>_xlfn.XLOOKUP($A158,人口!$C:$C,人口!F:F,"",0)</f>
        <v>#NAME?</v>
      </c>
      <c r="E158" s="134" t="e">
        <f t="shared" si="101"/>
        <v>#NAME?</v>
      </c>
      <c r="F158" s="134" t="e">
        <f t="shared" si="102"/>
        <v>#NAME?</v>
      </c>
      <c r="G158" s="144" t="e">
        <f>_xlfn.XLOOKUP(A158,人口!C:C,人口!G:G,"",0)</f>
        <v>#NAME?</v>
      </c>
      <c r="H158" s="134" t="e">
        <f t="shared" si="103"/>
        <v>#NAME?</v>
      </c>
      <c r="I158" s="151" t="e">
        <f t="shared" si="104"/>
        <v>#NAME?</v>
      </c>
      <c r="J158" s="151" t="e">
        <f t="shared" si="105"/>
        <v>#NAME?</v>
      </c>
      <c r="K158" s="151">
        <v>0</v>
      </c>
      <c r="L158" s="135" t="e">
        <f t="shared" si="85"/>
        <v>#NAME?</v>
      </c>
      <c r="M158" s="135" t="e">
        <f>_xlfn.XLOOKUP(A158,提前批资金分配明细!A:A,提前批资金分配明细!G:G,"",0)</f>
        <v>#NAME?</v>
      </c>
      <c r="N158" s="135" t="e">
        <f t="shared" si="86"/>
        <v>#NAME?</v>
      </c>
      <c r="O158" s="154" t="e">
        <f>_xlfn.XLOOKUP(A158,提前批资金分配明细!A:A,提前批资金分配明细!H:H,"",0)</f>
        <v>#NAME?</v>
      </c>
      <c r="P158" s="135" t="e">
        <f t="shared" si="87"/>
        <v>#NAME?</v>
      </c>
    </row>
    <row r="159" s="111" customFormat="true" spans="1:16">
      <c r="A159" s="132" t="s">
        <v>200</v>
      </c>
      <c r="B159" s="133">
        <v>1</v>
      </c>
      <c r="C159" s="134">
        <v>40</v>
      </c>
      <c r="D159" s="135" t="e">
        <f>_xlfn.XLOOKUP($A159,人口!$C:$C,人口!F:F,"",0)</f>
        <v>#NAME?</v>
      </c>
      <c r="E159" s="134" t="e">
        <f t="shared" si="101"/>
        <v>#NAME?</v>
      </c>
      <c r="F159" s="134" t="e">
        <f t="shared" si="102"/>
        <v>#NAME?</v>
      </c>
      <c r="G159" s="144" t="e">
        <f>_xlfn.XLOOKUP(A159,人口!C:C,人口!G:G,"",0)</f>
        <v>#NAME?</v>
      </c>
      <c r="H159" s="134" t="e">
        <f t="shared" si="103"/>
        <v>#NAME?</v>
      </c>
      <c r="I159" s="151" t="e">
        <f t="shared" si="104"/>
        <v>#NAME?</v>
      </c>
      <c r="J159" s="151" t="e">
        <f t="shared" si="105"/>
        <v>#NAME?</v>
      </c>
      <c r="K159" s="151">
        <v>0</v>
      </c>
      <c r="L159" s="135" t="e">
        <f t="shared" si="85"/>
        <v>#NAME?</v>
      </c>
      <c r="M159" s="135" t="e">
        <f>_xlfn.XLOOKUP(A159,提前批资金分配明细!A:A,提前批资金分配明细!G:G,"",0)</f>
        <v>#NAME?</v>
      </c>
      <c r="N159" s="135" t="e">
        <f t="shared" si="86"/>
        <v>#NAME?</v>
      </c>
      <c r="O159" s="154" t="e">
        <f>_xlfn.XLOOKUP(A159,提前批资金分配明细!A:A,提前批资金分配明细!H:H,"",0)</f>
        <v>#NAME?</v>
      </c>
      <c r="P159" s="135" t="e">
        <f t="shared" si="87"/>
        <v>#NAME?</v>
      </c>
    </row>
    <row r="160" s="110" customFormat="true" spans="1:16">
      <c r="A160" s="136" t="s">
        <v>98</v>
      </c>
      <c r="B160" s="133">
        <v>1</v>
      </c>
      <c r="C160" s="134">
        <v>120</v>
      </c>
      <c r="D160" s="135" t="e">
        <f>_xlfn.XLOOKUP($A160,人口!$C:$C,人口!F:F,"",0)</f>
        <v>#NAME?</v>
      </c>
      <c r="E160" s="134" t="e">
        <f t="shared" si="101"/>
        <v>#NAME?</v>
      </c>
      <c r="F160" s="134" t="e">
        <f t="shared" si="102"/>
        <v>#NAME?</v>
      </c>
      <c r="G160" s="144" t="e">
        <f>_xlfn.XLOOKUP(A160,人口!C:C,人口!G:G,"",0)</f>
        <v>#NAME?</v>
      </c>
      <c r="H160" s="134" t="e">
        <f t="shared" si="103"/>
        <v>#NAME?</v>
      </c>
      <c r="I160" s="151" t="e">
        <f t="shared" si="104"/>
        <v>#NAME?</v>
      </c>
      <c r="J160" s="151" t="e">
        <f t="shared" si="105"/>
        <v>#NAME?</v>
      </c>
      <c r="K160" s="151">
        <v>0</v>
      </c>
      <c r="L160" s="135" t="e">
        <f t="shared" si="85"/>
        <v>#NAME?</v>
      </c>
      <c r="M160" s="135" t="e">
        <f>_xlfn.XLOOKUP(A160,提前批资金分配明细!A:A,提前批资金分配明细!G:G,"",0)</f>
        <v>#NAME?</v>
      </c>
      <c r="N160" s="135" t="e">
        <f t="shared" si="86"/>
        <v>#NAME?</v>
      </c>
      <c r="O160" s="154" t="e">
        <f>_xlfn.XLOOKUP(A160,提前批资金分配明细!A:A,提前批资金分配明细!H:H,"",0)</f>
        <v>#NAME?</v>
      </c>
      <c r="P160" s="135" t="e">
        <f t="shared" si="87"/>
        <v>#NAME?</v>
      </c>
    </row>
    <row r="161" s="110" customFormat="true" spans="1:16">
      <c r="A161" s="136" t="s">
        <v>99</v>
      </c>
      <c r="B161" s="133">
        <v>1</v>
      </c>
      <c r="C161" s="134">
        <v>120</v>
      </c>
      <c r="D161" s="135" t="e">
        <f>_xlfn.XLOOKUP($A161,人口!$C:$C,人口!F:F,"",0)</f>
        <v>#NAME?</v>
      </c>
      <c r="E161" s="134" t="e">
        <f t="shared" si="101"/>
        <v>#NAME?</v>
      </c>
      <c r="F161" s="134" t="e">
        <f t="shared" si="102"/>
        <v>#NAME?</v>
      </c>
      <c r="G161" s="144" t="e">
        <f>_xlfn.XLOOKUP(A161,人口!C:C,人口!G:G,"",0)</f>
        <v>#NAME?</v>
      </c>
      <c r="H161" s="134" t="e">
        <f t="shared" si="103"/>
        <v>#NAME?</v>
      </c>
      <c r="I161" s="151" t="e">
        <f t="shared" si="104"/>
        <v>#NAME?</v>
      </c>
      <c r="J161" s="151" t="e">
        <f t="shared" si="105"/>
        <v>#NAME?</v>
      </c>
      <c r="K161" s="151">
        <v>0</v>
      </c>
      <c r="L161" s="135" t="e">
        <f t="shared" si="85"/>
        <v>#NAME?</v>
      </c>
      <c r="M161" s="135" t="e">
        <f>_xlfn.XLOOKUP(A161,提前批资金分配明细!A:A,提前批资金分配明细!G:G,"",0)</f>
        <v>#NAME?</v>
      </c>
      <c r="N161" s="135" t="e">
        <f t="shared" si="86"/>
        <v>#NAME?</v>
      </c>
      <c r="O161" s="154" t="e">
        <f>_xlfn.XLOOKUP(A161,提前批资金分配明细!A:A,提前批资金分配明细!H:H,"",0)</f>
        <v>#NAME?</v>
      </c>
      <c r="P161" s="135" t="e">
        <f t="shared" si="87"/>
        <v>#NAME?</v>
      </c>
    </row>
    <row r="162" s="110" customFormat="true" spans="1:16">
      <c r="A162" s="136" t="s">
        <v>100</v>
      </c>
      <c r="B162" s="133">
        <v>1</v>
      </c>
      <c r="C162" s="134">
        <v>120</v>
      </c>
      <c r="D162" s="135" t="e">
        <f>_xlfn.XLOOKUP($A162,人口!$C:$C,人口!F:F,"",0)</f>
        <v>#NAME?</v>
      </c>
      <c r="E162" s="134" t="e">
        <f t="shared" si="101"/>
        <v>#NAME?</v>
      </c>
      <c r="F162" s="134" t="e">
        <f t="shared" si="102"/>
        <v>#NAME?</v>
      </c>
      <c r="G162" s="144" t="e">
        <f>_xlfn.XLOOKUP(A162,人口!C:C,人口!G:G,"",0)</f>
        <v>#NAME?</v>
      </c>
      <c r="H162" s="134" t="e">
        <f t="shared" si="103"/>
        <v>#NAME?</v>
      </c>
      <c r="I162" s="151" t="e">
        <f t="shared" si="104"/>
        <v>#NAME?</v>
      </c>
      <c r="J162" s="151" t="e">
        <f t="shared" si="105"/>
        <v>#NAME?</v>
      </c>
      <c r="K162" s="151">
        <v>0</v>
      </c>
      <c r="L162" s="135" t="e">
        <f t="shared" si="85"/>
        <v>#NAME?</v>
      </c>
      <c r="M162" s="135" t="e">
        <f>_xlfn.XLOOKUP(A162,提前批资金分配明细!A:A,提前批资金分配明细!G:G,"",0)</f>
        <v>#NAME?</v>
      </c>
      <c r="N162" s="135" t="e">
        <f t="shared" si="86"/>
        <v>#NAME?</v>
      </c>
      <c r="O162" s="154" t="e">
        <f>_xlfn.XLOOKUP(A162,提前批资金分配明细!A:A,提前批资金分配明细!H:H,"",0)</f>
        <v>#NAME?</v>
      </c>
      <c r="P162" s="135" t="e">
        <f t="shared" si="87"/>
        <v>#NAME?</v>
      </c>
    </row>
    <row r="163" s="110" customFormat="true" spans="1:16">
      <c r="A163" s="136" t="s">
        <v>101</v>
      </c>
      <c r="B163" s="133">
        <v>1</v>
      </c>
      <c r="C163" s="134">
        <v>120</v>
      </c>
      <c r="D163" s="135" t="e">
        <f>_xlfn.XLOOKUP($A163,人口!$C:$C,人口!F:F,"",0)</f>
        <v>#NAME?</v>
      </c>
      <c r="E163" s="134" t="e">
        <f t="shared" si="101"/>
        <v>#NAME?</v>
      </c>
      <c r="F163" s="134" t="e">
        <f t="shared" si="102"/>
        <v>#NAME?</v>
      </c>
      <c r="G163" s="144" t="e">
        <f>_xlfn.XLOOKUP(A163,人口!C:C,人口!G:G,"",0)</f>
        <v>#NAME?</v>
      </c>
      <c r="H163" s="134" t="e">
        <f t="shared" si="103"/>
        <v>#NAME?</v>
      </c>
      <c r="I163" s="151" t="e">
        <f t="shared" si="104"/>
        <v>#NAME?</v>
      </c>
      <c r="J163" s="151" t="e">
        <f t="shared" si="105"/>
        <v>#NAME?</v>
      </c>
      <c r="K163" s="151">
        <v>0</v>
      </c>
      <c r="L163" s="135" t="e">
        <f t="shared" si="85"/>
        <v>#NAME?</v>
      </c>
      <c r="M163" s="135" t="e">
        <f>_xlfn.XLOOKUP(A163,提前批资金分配明细!A:A,提前批资金分配明细!G:G,"",0)</f>
        <v>#NAME?</v>
      </c>
      <c r="N163" s="135" t="e">
        <f t="shared" si="86"/>
        <v>#NAME?</v>
      </c>
      <c r="O163" s="154" t="e">
        <f>_xlfn.XLOOKUP(A163,提前批资金分配明细!A:A,提前批资金分配明细!H:H,"",0)</f>
        <v>#NAME?</v>
      </c>
      <c r="P163" s="135" t="e">
        <f t="shared" si="87"/>
        <v>#NAME?</v>
      </c>
    </row>
    <row r="164" s="110" customFormat="true" spans="1:16">
      <c r="A164" s="136" t="s">
        <v>102</v>
      </c>
      <c r="B164" s="133">
        <v>1</v>
      </c>
      <c r="C164" s="134">
        <v>120</v>
      </c>
      <c r="D164" s="135" t="e">
        <f>_xlfn.XLOOKUP($A164,人口!$C:$C,人口!F:F,"",0)</f>
        <v>#NAME?</v>
      </c>
      <c r="E164" s="134" t="e">
        <f t="shared" si="101"/>
        <v>#NAME?</v>
      </c>
      <c r="F164" s="134" t="e">
        <f t="shared" si="102"/>
        <v>#NAME?</v>
      </c>
      <c r="G164" s="144" t="e">
        <f>_xlfn.XLOOKUP(A164,人口!C:C,人口!G:G,"",0)</f>
        <v>#NAME?</v>
      </c>
      <c r="H164" s="134" t="e">
        <f t="shared" si="103"/>
        <v>#NAME?</v>
      </c>
      <c r="I164" s="151" t="e">
        <f t="shared" si="104"/>
        <v>#NAME?</v>
      </c>
      <c r="J164" s="151" t="e">
        <f t="shared" si="105"/>
        <v>#NAME?</v>
      </c>
      <c r="K164" s="151">
        <v>0</v>
      </c>
      <c r="L164" s="135" t="e">
        <f t="shared" si="85"/>
        <v>#NAME?</v>
      </c>
      <c r="M164" s="135" t="e">
        <f>_xlfn.XLOOKUP(A164,提前批资金分配明细!A:A,提前批资金分配明细!G:G,"",0)</f>
        <v>#NAME?</v>
      </c>
      <c r="N164" s="135" t="e">
        <f t="shared" si="86"/>
        <v>#NAME?</v>
      </c>
      <c r="O164" s="154" t="e">
        <f>_xlfn.XLOOKUP(A164,提前批资金分配明细!A:A,提前批资金分配明细!H:H,"",0)</f>
        <v>#NAME?</v>
      </c>
      <c r="P164" s="135" t="e">
        <f t="shared" si="87"/>
        <v>#NAME?</v>
      </c>
    </row>
    <row r="165" s="110" customFormat="true" spans="1:16">
      <c r="A165" s="136" t="s">
        <v>103</v>
      </c>
      <c r="B165" s="133">
        <v>1</v>
      </c>
      <c r="C165" s="134">
        <v>120</v>
      </c>
      <c r="D165" s="135" t="e">
        <f>_xlfn.XLOOKUP($A165,人口!$C:$C,人口!F:F,"",0)</f>
        <v>#NAME?</v>
      </c>
      <c r="E165" s="134" t="e">
        <f t="shared" si="101"/>
        <v>#NAME?</v>
      </c>
      <c r="F165" s="134" t="e">
        <f t="shared" si="102"/>
        <v>#NAME?</v>
      </c>
      <c r="G165" s="144" t="e">
        <f>_xlfn.XLOOKUP(A165,人口!C:C,人口!G:G,"",0)</f>
        <v>#NAME?</v>
      </c>
      <c r="H165" s="134" t="e">
        <f t="shared" si="103"/>
        <v>#NAME?</v>
      </c>
      <c r="I165" s="151" t="e">
        <f t="shared" si="104"/>
        <v>#NAME?</v>
      </c>
      <c r="J165" s="151" t="e">
        <f t="shared" si="105"/>
        <v>#NAME?</v>
      </c>
      <c r="K165" s="151">
        <v>0</v>
      </c>
      <c r="L165" s="135" t="e">
        <f t="shared" si="85"/>
        <v>#NAME?</v>
      </c>
      <c r="M165" s="135" t="e">
        <f>_xlfn.XLOOKUP(A165,提前批资金分配明细!A:A,提前批资金分配明细!G:G,"",0)</f>
        <v>#NAME?</v>
      </c>
      <c r="N165" s="135" t="e">
        <f t="shared" si="86"/>
        <v>#NAME?</v>
      </c>
      <c r="O165" s="154" t="e">
        <f>_xlfn.XLOOKUP(A165,提前批资金分配明细!A:A,提前批资金分配明细!H:H,"",0)</f>
        <v>#NAME?</v>
      </c>
      <c r="P165" s="135" t="e">
        <f t="shared" si="87"/>
        <v>#NAME?</v>
      </c>
    </row>
    <row r="166" s="110" customFormat="true" spans="1:16">
      <c r="A166" s="129" t="s">
        <v>32</v>
      </c>
      <c r="B166" s="130">
        <f t="shared" ref="B166:K166" si="106">SUM(B167:B173)</f>
        <v>7</v>
      </c>
      <c r="C166" s="131">
        <f t="shared" si="106"/>
        <v>960</v>
      </c>
      <c r="D166" s="128" t="e">
        <f>_xlfn.XLOOKUP($A166,人口!$C:$C,人口!F:F,"",0)</f>
        <v>#NAME?</v>
      </c>
      <c r="E166" s="131" t="e">
        <f t="shared" si="106"/>
        <v>#NAME?</v>
      </c>
      <c r="F166" s="131" t="e">
        <f t="shared" si="106"/>
        <v>#NAME?</v>
      </c>
      <c r="G166" s="131" t="e">
        <f t="shared" si="106"/>
        <v>#NAME?</v>
      </c>
      <c r="H166" s="131" t="e">
        <f t="shared" si="106"/>
        <v>#NAME?</v>
      </c>
      <c r="I166" s="131" t="e">
        <f t="shared" si="106"/>
        <v>#NAME?</v>
      </c>
      <c r="J166" s="131" t="e">
        <f t="shared" si="106"/>
        <v>#NAME?</v>
      </c>
      <c r="K166" s="128">
        <f t="shared" si="106"/>
        <v>0</v>
      </c>
      <c r="L166" s="128" t="e">
        <f t="shared" si="85"/>
        <v>#NAME?</v>
      </c>
      <c r="M166" s="128" t="e">
        <f>SUM(M167:M173)</f>
        <v>#NAME?</v>
      </c>
      <c r="N166" s="128" t="e">
        <f t="shared" si="86"/>
        <v>#NAME?</v>
      </c>
      <c r="O166" s="128" t="e">
        <f>SUM(O167:O173)</f>
        <v>#NAME?</v>
      </c>
      <c r="P166" s="128" t="e">
        <f t="shared" si="87"/>
        <v>#NAME?</v>
      </c>
    </row>
    <row r="167" s="110" customFormat="true" spans="1:16">
      <c r="A167" s="132" t="s">
        <v>201</v>
      </c>
      <c r="B167" s="133">
        <v>1</v>
      </c>
      <c r="C167" s="134">
        <v>400</v>
      </c>
      <c r="D167" s="135" t="e">
        <f>_xlfn.XLOOKUP($A167,人口!$C:$C,人口!F:F,"",0)</f>
        <v>#NAME?</v>
      </c>
      <c r="E167" s="134" t="e">
        <f t="shared" ref="E167:E173" si="107">ROUND($E$1/$D$7*D167,2)</f>
        <v>#NAME?</v>
      </c>
      <c r="F167" s="134" t="e">
        <f t="shared" ref="F167:F173" si="108">C167+E167</f>
        <v>#NAME?</v>
      </c>
      <c r="G167" s="144" t="e">
        <f>_xlfn.XLOOKUP(A167,人口!C:C,人口!G:G,"",0)</f>
        <v>#NAME?</v>
      </c>
      <c r="H167" s="134" t="e">
        <f t="shared" ref="H167:H173" si="109">F167*LOG(G167)</f>
        <v>#NAME?</v>
      </c>
      <c r="I167" s="151" t="e">
        <f t="shared" ref="I167:I173" si="110">H167/$H$7*$H$1</f>
        <v>#NAME?</v>
      </c>
      <c r="J167" s="151" t="e">
        <f t="shared" ref="J167:J173" si="111">I167-F167</f>
        <v>#NAME?</v>
      </c>
      <c r="K167" s="151">
        <v>0</v>
      </c>
      <c r="L167" s="135" t="e">
        <f t="shared" si="85"/>
        <v>#NAME?</v>
      </c>
      <c r="M167" s="135" t="e">
        <f>_xlfn.XLOOKUP(A167,提前批资金分配明细!A:A,提前批资金分配明细!G:G,"",0)</f>
        <v>#NAME?</v>
      </c>
      <c r="N167" s="135" t="e">
        <f t="shared" si="86"/>
        <v>#NAME?</v>
      </c>
      <c r="O167" s="154" t="e">
        <f>_xlfn.XLOOKUP(A167,提前批资金分配明细!A:A,提前批资金分配明细!H:H,"",0)</f>
        <v>#NAME?</v>
      </c>
      <c r="P167" s="135" t="e">
        <f t="shared" si="87"/>
        <v>#NAME?</v>
      </c>
    </row>
    <row r="168" s="110" customFormat="true" spans="1:16">
      <c r="A168" s="132" t="s">
        <v>202</v>
      </c>
      <c r="B168" s="133">
        <v>1</v>
      </c>
      <c r="C168" s="134">
        <v>40</v>
      </c>
      <c r="D168" s="135" t="e">
        <f>_xlfn.XLOOKUP($A168,人口!$C:$C,人口!F:F,"",0)</f>
        <v>#NAME?</v>
      </c>
      <c r="E168" s="134" t="e">
        <f t="shared" si="107"/>
        <v>#NAME?</v>
      </c>
      <c r="F168" s="134" t="e">
        <f t="shared" si="108"/>
        <v>#NAME?</v>
      </c>
      <c r="G168" s="144" t="e">
        <f>_xlfn.XLOOKUP(A168,人口!C:C,人口!G:G,"",0)</f>
        <v>#NAME?</v>
      </c>
      <c r="H168" s="134" t="e">
        <f t="shared" si="109"/>
        <v>#NAME?</v>
      </c>
      <c r="I168" s="151" t="e">
        <f t="shared" si="110"/>
        <v>#NAME?</v>
      </c>
      <c r="J168" s="151" t="e">
        <f t="shared" si="111"/>
        <v>#NAME?</v>
      </c>
      <c r="K168" s="151">
        <v>0</v>
      </c>
      <c r="L168" s="135" t="e">
        <f t="shared" si="85"/>
        <v>#NAME?</v>
      </c>
      <c r="M168" s="135" t="e">
        <f>_xlfn.XLOOKUP(A168,提前批资金分配明细!A:A,提前批资金分配明细!G:G,"",0)</f>
        <v>#NAME?</v>
      </c>
      <c r="N168" s="135" t="e">
        <f t="shared" si="86"/>
        <v>#NAME?</v>
      </c>
      <c r="O168" s="154" t="e">
        <f>_xlfn.XLOOKUP(A168,提前批资金分配明细!A:A,提前批资金分配明细!H:H,"",0)</f>
        <v>#NAME?</v>
      </c>
      <c r="P168" s="135" t="e">
        <f t="shared" si="87"/>
        <v>#NAME?</v>
      </c>
    </row>
    <row r="169" s="110" customFormat="true" spans="1:16">
      <c r="A169" s="132" t="s">
        <v>203</v>
      </c>
      <c r="B169" s="133">
        <v>1</v>
      </c>
      <c r="C169" s="134">
        <v>40</v>
      </c>
      <c r="D169" s="135" t="e">
        <f>_xlfn.XLOOKUP($A169,人口!$C:$C,人口!F:F,"",0)</f>
        <v>#NAME?</v>
      </c>
      <c r="E169" s="134" t="e">
        <f t="shared" si="107"/>
        <v>#NAME?</v>
      </c>
      <c r="F169" s="134" t="e">
        <f t="shared" si="108"/>
        <v>#NAME?</v>
      </c>
      <c r="G169" s="144" t="e">
        <f>_xlfn.XLOOKUP(A169,人口!C:C,人口!G:G,"",0)</f>
        <v>#NAME?</v>
      </c>
      <c r="H169" s="134" t="e">
        <f t="shared" si="109"/>
        <v>#NAME?</v>
      </c>
      <c r="I169" s="151" t="e">
        <f t="shared" si="110"/>
        <v>#NAME?</v>
      </c>
      <c r="J169" s="151" t="e">
        <f t="shared" si="111"/>
        <v>#NAME?</v>
      </c>
      <c r="K169" s="151">
        <v>0</v>
      </c>
      <c r="L169" s="135" t="e">
        <f t="shared" si="85"/>
        <v>#NAME?</v>
      </c>
      <c r="M169" s="135" t="e">
        <f>_xlfn.XLOOKUP(A169,提前批资金分配明细!A:A,提前批资金分配明细!G:G,"",0)</f>
        <v>#NAME?</v>
      </c>
      <c r="N169" s="135" t="e">
        <f t="shared" si="86"/>
        <v>#NAME?</v>
      </c>
      <c r="O169" s="154" t="e">
        <f>_xlfn.XLOOKUP(A169,提前批资金分配明细!A:A,提前批资金分配明细!H:H,"",0)</f>
        <v>#NAME?</v>
      </c>
      <c r="P169" s="135" t="e">
        <f t="shared" si="87"/>
        <v>#NAME?</v>
      </c>
    </row>
    <row r="170" s="110" customFormat="true" spans="1:16">
      <c r="A170" s="137" t="s">
        <v>104</v>
      </c>
      <c r="B170" s="133">
        <v>1</v>
      </c>
      <c r="C170" s="134">
        <v>120</v>
      </c>
      <c r="D170" s="135" t="e">
        <f>_xlfn.XLOOKUP($A170,人口!$C:$C,人口!F:F,"",0)</f>
        <v>#NAME?</v>
      </c>
      <c r="E170" s="134" t="e">
        <f t="shared" si="107"/>
        <v>#NAME?</v>
      </c>
      <c r="F170" s="134" t="e">
        <f t="shared" si="108"/>
        <v>#NAME?</v>
      </c>
      <c r="G170" s="144" t="e">
        <f>_xlfn.XLOOKUP(A170,人口!C:C,人口!G:G,"",0)</f>
        <v>#NAME?</v>
      </c>
      <c r="H170" s="134" t="e">
        <f t="shared" si="109"/>
        <v>#NAME?</v>
      </c>
      <c r="I170" s="151" t="e">
        <f t="shared" si="110"/>
        <v>#NAME?</v>
      </c>
      <c r="J170" s="151" t="e">
        <f t="shared" si="111"/>
        <v>#NAME?</v>
      </c>
      <c r="K170" s="151">
        <v>0</v>
      </c>
      <c r="L170" s="135" t="e">
        <f t="shared" si="85"/>
        <v>#NAME?</v>
      </c>
      <c r="M170" s="135" t="e">
        <f>_xlfn.XLOOKUP(A170,提前批资金分配明细!A:A,提前批资金分配明细!G:G,"",0)</f>
        <v>#NAME?</v>
      </c>
      <c r="N170" s="135" t="e">
        <f t="shared" si="86"/>
        <v>#NAME?</v>
      </c>
      <c r="O170" s="154" t="e">
        <f>_xlfn.XLOOKUP(A170,提前批资金分配明细!A:A,提前批资金分配明细!H:H,"",0)</f>
        <v>#NAME?</v>
      </c>
      <c r="P170" s="135" t="e">
        <f t="shared" si="87"/>
        <v>#NAME?</v>
      </c>
    </row>
    <row r="171" s="110" customFormat="true" spans="1:16">
      <c r="A171" s="137" t="s">
        <v>105</v>
      </c>
      <c r="B171" s="133">
        <v>1</v>
      </c>
      <c r="C171" s="134">
        <v>120</v>
      </c>
      <c r="D171" s="135" t="e">
        <f>_xlfn.XLOOKUP($A171,人口!$C:$C,人口!F:F,"",0)</f>
        <v>#NAME?</v>
      </c>
      <c r="E171" s="134" t="e">
        <f t="shared" si="107"/>
        <v>#NAME?</v>
      </c>
      <c r="F171" s="134" t="e">
        <f t="shared" si="108"/>
        <v>#NAME?</v>
      </c>
      <c r="G171" s="144" t="e">
        <f>_xlfn.XLOOKUP(A171,人口!C:C,人口!G:G,"",0)</f>
        <v>#NAME?</v>
      </c>
      <c r="H171" s="134" t="e">
        <f t="shared" si="109"/>
        <v>#NAME?</v>
      </c>
      <c r="I171" s="151" t="e">
        <f t="shared" si="110"/>
        <v>#NAME?</v>
      </c>
      <c r="J171" s="151" t="e">
        <f t="shared" si="111"/>
        <v>#NAME?</v>
      </c>
      <c r="K171" s="151">
        <v>0</v>
      </c>
      <c r="L171" s="135" t="e">
        <f t="shared" si="85"/>
        <v>#NAME?</v>
      </c>
      <c r="M171" s="135" t="e">
        <f>_xlfn.XLOOKUP(A171,提前批资金分配明细!A:A,提前批资金分配明细!G:G,"",0)</f>
        <v>#NAME?</v>
      </c>
      <c r="N171" s="135" t="e">
        <f t="shared" si="86"/>
        <v>#NAME?</v>
      </c>
      <c r="O171" s="154" t="e">
        <f>_xlfn.XLOOKUP(A171,提前批资金分配明细!A:A,提前批资金分配明细!H:H,"",0)</f>
        <v>#NAME?</v>
      </c>
      <c r="P171" s="135" t="e">
        <f t="shared" si="87"/>
        <v>#NAME?</v>
      </c>
    </row>
    <row r="172" s="110" customFormat="true" spans="1:16">
      <c r="A172" s="137" t="s">
        <v>106</v>
      </c>
      <c r="B172" s="133">
        <v>1</v>
      </c>
      <c r="C172" s="134">
        <v>120</v>
      </c>
      <c r="D172" s="135" t="e">
        <f>_xlfn.XLOOKUP($A172,人口!$C:$C,人口!F:F,"",0)</f>
        <v>#NAME?</v>
      </c>
      <c r="E172" s="134" t="e">
        <f t="shared" si="107"/>
        <v>#NAME?</v>
      </c>
      <c r="F172" s="134" t="e">
        <f t="shared" si="108"/>
        <v>#NAME?</v>
      </c>
      <c r="G172" s="144" t="e">
        <f>_xlfn.XLOOKUP(A172,人口!C:C,人口!G:G,"",0)</f>
        <v>#NAME?</v>
      </c>
      <c r="H172" s="134" t="e">
        <f t="shared" si="109"/>
        <v>#NAME?</v>
      </c>
      <c r="I172" s="151" t="e">
        <f t="shared" si="110"/>
        <v>#NAME?</v>
      </c>
      <c r="J172" s="151" t="e">
        <f t="shared" si="111"/>
        <v>#NAME?</v>
      </c>
      <c r="K172" s="151">
        <v>0</v>
      </c>
      <c r="L172" s="135" t="e">
        <f t="shared" si="85"/>
        <v>#NAME?</v>
      </c>
      <c r="M172" s="135" t="e">
        <f>_xlfn.XLOOKUP(A172,提前批资金分配明细!A:A,提前批资金分配明细!G:G,"",0)</f>
        <v>#NAME?</v>
      </c>
      <c r="N172" s="135" t="e">
        <f t="shared" si="86"/>
        <v>#NAME?</v>
      </c>
      <c r="O172" s="154" t="e">
        <f>_xlfn.XLOOKUP(A172,提前批资金分配明细!A:A,提前批资金分配明细!H:H,"",0)</f>
        <v>#NAME?</v>
      </c>
      <c r="P172" s="135" t="e">
        <f t="shared" si="87"/>
        <v>#NAME?</v>
      </c>
    </row>
    <row r="173" s="110" customFormat="true" spans="1:16">
      <c r="A173" s="137" t="s">
        <v>107</v>
      </c>
      <c r="B173" s="133">
        <v>1</v>
      </c>
      <c r="C173" s="134">
        <v>120</v>
      </c>
      <c r="D173" s="135" t="e">
        <f>_xlfn.XLOOKUP($A173,人口!$C:$C,人口!F:F,"",0)</f>
        <v>#NAME?</v>
      </c>
      <c r="E173" s="134" t="e">
        <f t="shared" si="107"/>
        <v>#NAME?</v>
      </c>
      <c r="F173" s="134" t="e">
        <f t="shared" si="108"/>
        <v>#NAME?</v>
      </c>
      <c r="G173" s="144" t="e">
        <f>_xlfn.XLOOKUP(A173,人口!C:C,人口!G:G,"",0)</f>
        <v>#NAME?</v>
      </c>
      <c r="H173" s="134" t="e">
        <f t="shared" si="109"/>
        <v>#NAME?</v>
      </c>
      <c r="I173" s="151" t="e">
        <f t="shared" si="110"/>
        <v>#NAME?</v>
      </c>
      <c r="J173" s="151" t="e">
        <f t="shared" si="111"/>
        <v>#NAME?</v>
      </c>
      <c r="K173" s="151">
        <v>0</v>
      </c>
      <c r="L173" s="135" t="e">
        <f t="shared" si="85"/>
        <v>#NAME?</v>
      </c>
      <c r="M173" s="135" t="e">
        <f>_xlfn.XLOOKUP(A173,提前批资金分配明细!A:A,提前批资金分配明细!G:G,"",0)</f>
        <v>#NAME?</v>
      </c>
      <c r="N173" s="135" t="e">
        <f t="shared" si="86"/>
        <v>#NAME?</v>
      </c>
      <c r="O173" s="154" t="e">
        <f>_xlfn.XLOOKUP(A173,提前批资金分配明细!A:A,提前批资金分配明细!H:H,"",0)</f>
        <v>#NAME?</v>
      </c>
      <c r="P173" s="135" t="e">
        <f t="shared" si="87"/>
        <v>#NAME?</v>
      </c>
    </row>
    <row r="174" s="110" customFormat="true" spans="1:16">
      <c r="A174" s="129" t="s">
        <v>33</v>
      </c>
      <c r="B174" s="130">
        <f t="shared" ref="B174:K174" si="112">SUM(B175:B178)</f>
        <v>4</v>
      </c>
      <c r="C174" s="131">
        <f t="shared" si="112"/>
        <v>680</v>
      </c>
      <c r="D174" s="128" t="e">
        <f>_xlfn.XLOOKUP($A174,人口!$C:$C,人口!F:F,"",0)</f>
        <v>#NAME?</v>
      </c>
      <c r="E174" s="131" t="e">
        <f t="shared" si="112"/>
        <v>#NAME?</v>
      </c>
      <c r="F174" s="131" t="e">
        <f t="shared" si="112"/>
        <v>#NAME?</v>
      </c>
      <c r="G174" s="131" t="e">
        <f t="shared" si="112"/>
        <v>#NAME?</v>
      </c>
      <c r="H174" s="131" t="e">
        <f t="shared" si="112"/>
        <v>#NAME?</v>
      </c>
      <c r="I174" s="131" t="e">
        <f t="shared" si="112"/>
        <v>#NAME?</v>
      </c>
      <c r="J174" s="131" t="e">
        <f t="shared" si="112"/>
        <v>#NAME?</v>
      </c>
      <c r="K174" s="128">
        <f t="shared" si="112"/>
        <v>0</v>
      </c>
      <c r="L174" s="128" t="e">
        <f t="shared" si="85"/>
        <v>#NAME?</v>
      </c>
      <c r="M174" s="128" t="e">
        <f>SUM(M175:M178)</f>
        <v>#NAME?</v>
      </c>
      <c r="N174" s="128" t="e">
        <f t="shared" si="86"/>
        <v>#NAME?</v>
      </c>
      <c r="O174" s="128" t="e">
        <f>SUM(O175:O178)</f>
        <v>#NAME?</v>
      </c>
      <c r="P174" s="128" t="e">
        <f t="shared" si="87"/>
        <v>#NAME?</v>
      </c>
    </row>
    <row r="175" s="110" customFormat="true" spans="1:16">
      <c r="A175" s="132" t="s">
        <v>204</v>
      </c>
      <c r="B175" s="133">
        <v>1</v>
      </c>
      <c r="C175" s="134">
        <v>400</v>
      </c>
      <c r="D175" s="135" t="e">
        <f>_xlfn.XLOOKUP($A175,人口!$C:$C,人口!F:F,"",0)</f>
        <v>#NAME?</v>
      </c>
      <c r="E175" s="134" t="e">
        <f>ROUND($E$1/$D$7*D175,2)</f>
        <v>#NAME?</v>
      </c>
      <c r="F175" s="134" t="e">
        <f t="shared" ref="F175:F178" si="113">C175+E175</f>
        <v>#NAME?</v>
      </c>
      <c r="G175" s="144" t="e">
        <f>_xlfn.XLOOKUP(A175,人口!C:C,人口!G:G,"",0)</f>
        <v>#NAME?</v>
      </c>
      <c r="H175" s="134" t="e">
        <f t="shared" ref="H175:H178" si="114">F175*LOG(G175)</f>
        <v>#NAME?</v>
      </c>
      <c r="I175" s="151" t="e">
        <f>H175/$H$7*$H$1</f>
        <v>#NAME?</v>
      </c>
      <c r="J175" s="151" t="e">
        <f t="shared" ref="J175:J178" si="115">I175-F175</f>
        <v>#NAME?</v>
      </c>
      <c r="K175" s="151">
        <v>0</v>
      </c>
      <c r="L175" s="135" t="e">
        <f t="shared" si="85"/>
        <v>#NAME?</v>
      </c>
      <c r="M175" s="135" t="e">
        <f>_xlfn.XLOOKUP(A175,提前批资金分配明细!A:A,提前批资金分配明细!G:G,"",0)</f>
        <v>#NAME?</v>
      </c>
      <c r="N175" s="135" t="e">
        <f t="shared" si="86"/>
        <v>#NAME?</v>
      </c>
      <c r="O175" s="154" t="e">
        <f>_xlfn.XLOOKUP(A175,提前批资金分配明细!A:A,提前批资金分配明细!H:H,"",0)</f>
        <v>#NAME?</v>
      </c>
      <c r="P175" s="135" t="e">
        <f t="shared" si="87"/>
        <v>#NAME?</v>
      </c>
    </row>
    <row r="176" s="110" customFormat="true" spans="1:16">
      <c r="A176" s="132" t="s">
        <v>205</v>
      </c>
      <c r="B176" s="133">
        <v>1</v>
      </c>
      <c r="C176" s="134">
        <v>40</v>
      </c>
      <c r="D176" s="135" t="e">
        <f>_xlfn.XLOOKUP($A176,人口!$C:$C,人口!F:F,"",0)</f>
        <v>#NAME?</v>
      </c>
      <c r="E176" s="134" t="e">
        <f>ROUND($E$1/$D$7*D176,2)</f>
        <v>#NAME?</v>
      </c>
      <c r="F176" s="134" t="e">
        <f t="shared" si="113"/>
        <v>#NAME?</v>
      </c>
      <c r="G176" s="144" t="e">
        <f>_xlfn.XLOOKUP(A176,人口!C:C,人口!G:G,"",0)</f>
        <v>#NAME?</v>
      </c>
      <c r="H176" s="134" t="e">
        <f t="shared" si="114"/>
        <v>#NAME?</v>
      </c>
      <c r="I176" s="151" t="e">
        <f>H176/$H$7*$H$1</f>
        <v>#NAME?</v>
      </c>
      <c r="J176" s="151" t="e">
        <f t="shared" si="115"/>
        <v>#NAME?</v>
      </c>
      <c r="K176" s="151">
        <v>0</v>
      </c>
      <c r="L176" s="135" t="e">
        <f t="shared" si="85"/>
        <v>#NAME?</v>
      </c>
      <c r="M176" s="135" t="e">
        <f>_xlfn.XLOOKUP(A176,提前批资金分配明细!A:A,提前批资金分配明细!G:G,"",0)</f>
        <v>#NAME?</v>
      </c>
      <c r="N176" s="135" t="e">
        <f t="shared" si="86"/>
        <v>#NAME?</v>
      </c>
      <c r="O176" s="154" t="e">
        <f>_xlfn.XLOOKUP(A176,提前批资金分配明细!A:A,提前批资金分配明细!H:H,"",0)</f>
        <v>#NAME?</v>
      </c>
      <c r="P176" s="135" t="e">
        <f t="shared" si="87"/>
        <v>#NAME?</v>
      </c>
    </row>
    <row r="177" s="110" customFormat="true" spans="1:16">
      <c r="A177" s="137" t="s">
        <v>108</v>
      </c>
      <c r="B177" s="133">
        <v>1</v>
      </c>
      <c r="C177" s="134">
        <v>120</v>
      </c>
      <c r="D177" s="135" t="e">
        <f>_xlfn.XLOOKUP($A177,人口!$C:$C,人口!F:F,"",0)</f>
        <v>#NAME?</v>
      </c>
      <c r="E177" s="134" t="e">
        <f>ROUND($E$1/$D$7*D177,2)</f>
        <v>#NAME?</v>
      </c>
      <c r="F177" s="134" t="e">
        <f t="shared" si="113"/>
        <v>#NAME?</v>
      </c>
      <c r="G177" s="144" t="e">
        <f>_xlfn.XLOOKUP(A177,人口!C:C,人口!G:G,"",0)</f>
        <v>#NAME?</v>
      </c>
      <c r="H177" s="134" t="e">
        <f t="shared" si="114"/>
        <v>#NAME?</v>
      </c>
      <c r="I177" s="151" t="e">
        <f>H177/$H$7*$H$1</f>
        <v>#NAME?</v>
      </c>
      <c r="J177" s="151" t="e">
        <f t="shared" si="115"/>
        <v>#NAME?</v>
      </c>
      <c r="K177" s="151">
        <v>0</v>
      </c>
      <c r="L177" s="135" t="e">
        <f t="shared" si="85"/>
        <v>#NAME?</v>
      </c>
      <c r="M177" s="135" t="e">
        <f>_xlfn.XLOOKUP(A177,提前批资金分配明细!A:A,提前批资金分配明细!G:G,"",0)</f>
        <v>#NAME?</v>
      </c>
      <c r="N177" s="135" t="e">
        <f t="shared" si="86"/>
        <v>#NAME?</v>
      </c>
      <c r="O177" s="154" t="e">
        <f>_xlfn.XLOOKUP(A177,提前批资金分配明细!A:A,提前批资金分配明细!H:H,"",0)</f>
        <v>#NAME?</v>
      </c>
      <c r="P177" s="135" t="e">
        <f t="shared" si="87"/>
        <v>#NAME?</v>
      </c>
    </row>
    <row r="178" s="110" customFormat="true" spans="1:16">
      <c r="A178" s="137" t="s">
        <v>109</v>
      </c>
      <c r="B178" s="133">
        <v>1</v>
      </c>
      <c r="C178" s="134">
        <v>120</v>
      </c>
      <c r="D178" s="135" t="e">
        <f>_xlfn.XLOOKUP($A178,人口!$C:$C,人口!F:F,"",0)</f>
        <v>#NAME?</v>
      </c>
      <c r="E178" s="134" t="e">
        <f>ROUND($E$1/$D$7*D178,2)</f>
        <v>#NAME?</v>
      </c>
      <c r="F178" s="134" t="e">
        <f t="shared" si="113"/>
        <v>#NAME?</v>
      </c>
      <c r="G178" s="144" t="e">
        <f>_xlfn.XLOOKUP(A178,人口!C:C,人口!G:G,"",0)</f>
        <v>#NAME?</v>
      </c>
      <c r="H178" s="134" t="e">
        <f t="shared" si="114"/>
        <v>#NAME?</v>
      </c>
      <c r="I178" s="151" t="e">
        <f>H178/$H$7*$H$1</f>
        <v>#NAME?</v>
      </c>
      <c r="J178" s="151" t="e">
        <f t="shared" si="115"/>
        <v>#NAME?</v>
      </c>
      <c r="K178" s="151">
        <v>0</v>
      </c>
      <c r="L178" s="135" t="e">
        <f t="shared" si="85"/>
        <v>#NAME?</v>
      </c>
      <c r="M178" s="135" t="e">
        <f>_xlfn.XLOOKUP(A178,提前批资金分配明细!A:A,提前批资金分配明细!G:G,"",0)</f>
        <v>#NAME?</v>
      </c>
      <c r="N178" s="135" t="e">
        <f t="shared" si="86"/>
        <v>#NAME?</v>
      </c>
      <c r="O178" s="154" t="e">
        <f>_xlfn.XLOOKUP(A178,提前批资金分配明细!A:A,提前批资金分配明细!H:H,"",0)</f>
        <v>#NAME?</v>
      </c>
      <c r="P178" s="135" t="e">
        <f t="shared" si="87"/>
        <v>#NAME?</v>
      </c>
    </row>
    <row r="179" s="110" customFormat="true" spans="1:16">
      <c r="A179" s="129" t="s">
        <v>34</v>
      </c>
      <c r="B179" s="130">
        <f t="shared" ref="B179:K179" si="116">SUM(B180:B193)</f>
        <v>14</v>
      </c>
      <c r="C179" s="131">
        <f t="shared" si="116"/>
        <v>1960</v>
      </c>
      <c r="D179" s="128" t="e">
        <f>_xlfn.XLOOKUP($A179,人口!$C:$C,人口!F:F,"",0)</f>
        <v>#NAME?</v>
      </c>
      <c r="E179" s="131" t="e">
        <f t="shared" si="116"/>
        <v>#NAME?</v>
      </c>
      <c r="F179" s="131" t="e">
        <f t="shared" si="116"/>
        <v>#NAME?</v>
      </c>
      <c r="G179" s="131" t="e">
        <f t="shared" si="116"/>
        <v>#NAME?</v>
      </c>
      <c r="H179" s="131" t="e">
        <f t="shared" si="116"/>
        <v>#NAME?</v>
      </c>
      <c r="I179" s="131" t="e">
        <f t="shared" si="116"/>
        <v>#NAME?</v>
      </c>
      <c r="J179" s="131" t="e">
        <f t="shared" si="116"/>
        <v>#NAME?</v>
      </c>
      <c r="K179" s="128">
        <f t="shared" si="116"/>
        <v>0</v>
      </c>
      <c r="L179" s="128" t="e">
        <f t="shared" si="85"/>
        <v>#NAME?</v>
      </c>
      <c r="M179" s="128" t="e">
        <f>SUM(M180:M193)</f>
        <v>#NAME?</v>
      </c>
      <c r="N179" s="128" t="e">
        <f t="shared" si="86"/>
        <v>#NAME?</v>
      </c>
      <c r="O179" s="128" t="e">
        <f>SUM(O180:O193)</f>
        <v>#NAME?</v>
      </c>
      <c r="P179" s="128" t="e">
        <f t="shared" si="87"/>
        <v>#NAME?</v>
      </c>
    </row>
    <row r="180" s="110" customFormat="true" spans="1:16">
      <c r="A180" s="132" t="s">
        <v>206</v>
      </c>
      <c r="B180" s="133">
        <v>1</v>
      </c>
      <c r="C180" s="134">
        <v>400</v>
      </c>
      <c r="D180" s="135" t="e">
        <f>_xlfn.XLOOKUP($A180,人口!$C:$C,人口!F:F,"",0)</f>
        <v>#NAME?</v>
      </c>
      <c r="E180" s="134" t="e">
        <f t="shared" ref="E180:E193" si="117">ROUND($E$1/$D$7*D180,2)</f>
        <v>#NAME?</v>
      </c>
      <c r="F180" s="134" t="e">
        <f t="shared" ref="F180:F193" si="118">C180+E180</f>
        <v>#NAME?</v>
      </c>
      <c r="G180" s="144" t="e">
        <f>_xlfn.XLOOKUP(A180,人口!C:C,人口!G:G,"",0)</f>
        <v>#NAME?</v>
      </c>
      <c r="H180" s="134" t="e">
        <f t="shared" ref="H180:H193" si="119">F180*LOG(G180)</f>
        <v>#NAME?</v>
      </c>
      <c r="I180" s="151" t="e">
        <f t="shared" ref="I180:I193" si="120">H180/$H$7*$H$1</f>
        <v>#NAME?</v>
      </c>
      <c r="J180" s="151" t="e">
        <f t="shared" ref="J180:J193" si="121">I180-F180</f>
        <v>#NAME?</v>
      </c>
      <c r="K180" s="151">
        <v>0</v>
      </c>
      <c r="L180" s="135" t="e">
        <f t="shared" si="85"/>
        <v>#NAME?</v>
      </c>
      <c r="M180" s="135" t="e">
        <f>_xlfn.XLOOKUP(A180,提前批资金分配明细!A:A,提前批资金分配明细!G:G,"",0)</f>
        <v>#NAME?</v>
      </c>
      <c r="N180" s="135" t="e">
        <f t="shared" si="86"/>
        <v>#NAME?</v>
      </c>
      <c r="O180" s="154" t="e">
        <f>_xlfn.XLOOKUP(A180,提前批资金分配明细!A:A,提前批资金分配明细!H:H,"",0)</f>
        <v>#NAME?</v>
      </c>
      <c r="P180" s="135" t="e">
        <f t="shared" si="87"/>
        <v>#NAME?</v>
      </c>
    </row>
    <row r="181" s="110" customFormat="true" spans="1:16">
      <c r="A181" s="132" t="s">
        <v>207</v>
      </c>
      <c r="B181" s="133">
        <v>1</v>
      </c>
      <c r="C181" s="134">
        <v>120</v>
      </c>
      <c r="D181" s="135" t="e">
        <f>_xlfn.XLOOKUP($A181,人口!$C:$C,人口!F:F,"",0)</f>
        <v>#NAME?</v>
      </c>
      <c r="E181" s="134" t="e">
        <f t="shared" si="117"/>
        <v>#NAME?</v>
      </c>
      <c r="F181" s="134" t="e">
        <f t="shared" si="118"/>
        <v>#NAME?</v>
      </c>
      <c r="G181" s="144" t="e">
        <f>_xlfn.XLOOKUP(A181,人口!C:C,人口!G:G,"",0)</f>
        <v>#NAME?</v>
      </c>
      <c r="H181" s="134" t="e">
        <f t="shared" si="119"/>
        <v>#NAME?</v>
      </c>
      <c r="I181" s="151" t="e">
        <f t="shared" si="120"/>
        <v>#NAME?</v>
      </c>
      <c r="J181" s="151" t="e">
        <f t="shared" si="121"/>
        <v>#NAME?</v>
      </c>
      <c r="K181" s="151">
        <v>0</v>
      </c>
      <c r="L181" s="135" t="e">
        <f t="shared" si="85"/>
        <v>#NAME?</v>
      </c>
      <c r="M181" s="135" t="e">
        <f>_xlfn.XLOOKUP(A181,提前批资金分配明细!A:A,提前批资金分配明细!G:G,"",0)</f>
        <v>#NAME?</v>
      </c>
      <c r="N181" s="135" t="e">
        <f t="shared" si="86"/>
        <v>#NAME?</v>
      </c>
      <c r="O181" s="154" t="e">
        <f>_xlfn.XLOOKUP(A181,提前批资金分配明细!A:A,提前批资金分配明细!H:H,"",0)</f>
        <v>#NAME?</v>
      </c>
      <c r="P181" s="135" t="e">
        <f t="shared" si="87"/>
        <v>#NAME?</v>
      </c>
    </row>
    <row r="182" s="110" customFormat="true" spans="1:16">
      <c r="A182" s="132" t="s">
        <v>208</v>
      </c>
      <c r="B182" s="133">
        <v>1</v>
      </c>
      <c r="C182" s="134">
        <v>120</v>
      </c>
      <c r="D182" s="135" t="e">
        <f>_xlfn.XLOOKUP($A182,人口!$C:$C,人口!F:F,"",0)</f>
        <v>#NAME?</v>
      </c>
      <c r="E182" s="134" t="e">
        <f t="shared" si="117"/>
        <v>#NAME?</v>
      </c>
      <c r="F182" s="134" t="e">
        <f t="shared" si="118"/>
        <v>#NAME?</v>
      </c>
      <c r="G182" s="144" t="e">
        <f>_xlfn.XLOOKUP(A182,人口!C:C,人口!G:G,"",0)</f>
        <v>#NAME?</v>
      </c>
      <c r="H182" s="134" t="e">
        <f t="shared" si="119"/>
        <v>#NAME?</v>
      </c>
      <c r="I182" s="151" t="e">
        <f t="shared" si="120"/>
        <v>#NAME?</v>
      </c>
      <c r="J182" s="151" t="e">
        <f t="shared" si="121"/>
        <v>#NAME?</v>
      </c>
      <c r="K182" s="151">
        <v>0</v>
      </c>
      <c r="L182" s="135" t="e">
        <f t="shared" si="85"/>
        <v>#NAME?</v>
      </c>
      <c r="M182" s="135" t="e">
        <f>_xlfn.XLOOKUP(A182,提前批资金分配明细!A:A,提前批资金分配明细!G:G,"",0)</f>
        <v>#NAME?</v>
      </c>
      <c r="N182" s="135" t="e">
        <f t="shared" si="86"/>
        <v>#NAME?</v>
      </c>
      <c r="O182" s="154" t="e">
        <f>_xlfn.XLOOKUP(A182,提前批资金分配明细!A:A,提前批资金分配明细!H:H,"",0)</f>
        <v>#NAME?</v>
      </c>
      <c r="P182" s="135" t="e">
        <f t="shared" si="87"/>
        <v>#NAME?</v>
      </c>
    </row>
    <row r="183" s="110" customFormat="true" spans="1:16">
      <c r="A183" s="132" t="s">
        <v>209</v>
      </c>
      <c r="B183" s="133">
        <v>1</v>
      </c>
      <c r="C183" s="134">
        <v>120</v>
      </c>
      <c r="D183" s="135" t="e">
        <f>_xlfn.XLOOKUP($A183,人口!$C:$C,人口!F:F,"",0)</f>
        <v>#NAME?</v>
      </c>
      <c r="E183" s="134" t="e">
        <f t="shared" si="117"/>
        <v>#NAME?</v>
      </c>
      <c r="F183" s="134" t="e">
        <f t="shared" si="118"/>
        <v>#NAME?</v>
      </c>
      <c r="G183" s="144" t="e">
        <f>_xlfn.XLOOKUP(A183,人口!C:C,人口!G:G,"",0)</f>
        <v>#NAME?</v>
      </c>
      <c r="H183" s="134" t="e">
        <f t="shared" si="119"/>
        <v>#NAME?</v>
      </c>
      <c r="I183" s="151" t="e">
        <f t="shared" si="120"/>
        <v>#NAME?</v>
      </c>
      <c r="J183" s="151" t="e">
        <f t="shared" si="121"/>
        <v>#NAME?</v>
      </c>
      <c r="K183" s="151">
        <v>0</v>
      </c>
      <c r="L183" s="135" t="e">
        <f t="shared" si="85"/>
        <v>#NAME?</v>
      </c>
      <c r="M183" s="135" t="e">
        <f>_xlfn.XLOOKUP(A183,提前批资金分配明细!A:A,提前批资金分配明细!G:G,"",0)</f>
        <v>#NAME?</v>
      </c>
      <c r="N183" s="135" t="e">
        <f t="shared" si="86"/>
        <v>#NAME?</v>
      </c>
      <c r="O183" s="154" t="e">
        <f>_xlfn.XLOOKUP(A183,提前批资金分配明细!A:A,提前批资金分配明细!H:H,"",0)</f>
        <v>#NAME?</v>
      </c>
      <c r="P183" s="135" t="e">
        <f t="shared" si="87"/>
        <v>#NAME?</v>
      </c>
    </row>
    <row r="184" s="110" customFormat="true" spans="1:16">
      <c r="A184" s="132" t="s">
        <v>210</v>
      </c>
      <c r="B184" s="133">
        <v>1</v>
      </c>
      <c r="C184" s="134">
        <v>120</v>
      </c>
      <c r="D184" s="135" t="e">
        <f>_xlfn.XLOOKUP($A184,人口!$C:$C,人口!F:F,"",0)</f>
        <v>#NAME?</v>
      </c>
      <c r="E184" s="134" t="e">
        <f t="shared" si="117"/>
        <v>#NAME?</v>
      </c>
      <c r="F184" s="134" t="e">
        <f t="shared" si="118"/>
        <v>#NAME?</v>
      </c>
      <c r="G184" s="144" t="e">
        <f>_xlfn.XLOOKUP(A184,人口!C:C,人口!G:G,"",0)</f>
        <v>#NAME?</v>
      </c>
      <c r="H184" s="134" t="e">
        <f t="shared" si="119"/>
        <v>#NAME?</v>
      </c>
      <c r="I184" s="151" t="e">
        <f t="shared" si="120"/>
        <v>#NAME?</v>
      </c>
      <c r="J184" s="151" t="e">
        <f t="shared" si="121"/>
        <v>#NAME?</v>
      </c>
      <c r="K184" s="151">
        <v>0</v>
      </c>
      <c r="L184" s="135" t="e">
        <f t="shared" si="85"/>
        <v>#NAME?</v>
      </c>
      <c r="M184" s="135" t="e">
        <f>_xlfn.XLOOKUP(A184,提前批资金分配明细!A:A,提前批资金分配明细!G:G,"",0)</f>
        <v>#NAME?</v>
      </c>
      <c r="N184" s="135" t="e">
        <f t="shared" si="86"/>
        <v>#NAME?</v>
      </c>
      <c r="O184" s="154" t="e">
        <f>_xlfn.XLOOKUP(A184,提前批资金分配明细!A:A,提前批资金分配明细!H:H,"",0)</f>
        <v>#NAME?</v>
      </c>
      <c r="P184" s="135" t="e">
        <f t="shared" si="87"/>
        <v>#NAME?</v>
      </c>
    </row>
    <row r="185" s="110" customFormat="true" spans="1:16">
      <c r="A185" s="132" t="s">
        <v>211</v>
      </c>
      <c r="B185" s="133">
        <v>1</v>
      </c>
      <c r="C185" s="134">
        <v>120</v>
      </c>
      <c r="D185" s="135" t="e">
        <f>_xlfn.XLOOKUP($A185,人口!$C:$C,人口!F:F,"",0)</f>
        <v>#NAME?</v>
      </c>
      <c r="E185" s="134" t="e">
        <f t="shared" si="117"/>
        <v>#NAME?</v>
      </c>
      <c r="F185" s="134" t="e">
        <f t="shared" si="118"/>
        <v>#NAME?</v>
      </c>
      <c r="G185" s="144" t="e">
        <f>_xlfn.XLOOKUP(A185,人口!C:C,人口!G:G,"",0)</f>
        <v>#NAME?</v>
      </c>
      <c r="H185" s="134" t="e">
        <f t="shared" si="119"/>
        <v>#NAME?</v>
      </c>
      <c r="I185" s="151" t="e">
        <f t="shared" si="120"/>
        <v>#NAME?</v>
      </c>
      <c r="J185" s="151" t="e">
        <f t="shared" si="121"/>
        <v>#NAME?</v>
      </c>
      <c r="K185" s="151">
        <v>0</v>
      </c>
      <c r="L185" s="135" t="e">
        <f t="shared" si="85"/>
        <v>#NAME?</v>
      </c>
      <c r="M185" s="135" t="e">
        <f>_xlfn.XLOOKUP(A185,提前批资金分配明细!A:A,提前批资金分配明细!G:G,"",0)</f>
        <v>#NAME?</v>
      </c>
      <c r="N185" s="135" t="e">
        <f t="shared" si="86"/>
        <v>#NAME?</v>
      </c>
      <c r="O185" s="154" t="e">
        <f>_xlfn.XLOOKUP(A185,提前批资金分配明细!A:A,提前批资金分配明细!H:H,"",0)</f>
        <v>#NAME?</v>
      </c>
      <c r="P185" s="135" t="e">
        <f t="shared" si="87"/>
        <v>#NAME?</v>
      </c>
    </row>
    <row r="186" s="111" customFormat="true" spans="1:16">
      <c r="A186" s="132" t="s">
        <v>212</v>
      </c>
      <c r="B186" s="133">
        <v>1</v>
      </c>
      <c r="C186" s="134">
        <v>120</v>
      </c>
      <c r="D186" s="135" t="e">
        <f>_xlfn.XLOOKUP($A186,人口!$C:$C,人口!F:F,"",0)</f>
        <v>#NAME?</v>
      </c>
      <c r="E186" s="134" t="e">
        <f t="shared" si="117"/>
        <v>#NAME?</v>
      </c>
      <c r="F186" s="134" t="e">
        <f t="shared" si="118"/>
        <v>#NAME?</v>
      </c>
      <c r="G186" s="144" t="e">
        <f>_xlfn.XLOOKUP(A186,人口!C:C,人口!G:G,"",0)</f>
        <v>#NAME?</v>
      </c>
      <c r="H186" s="134" t="e">
        <f t="shared" si="119"/>
        <v>#NAME?</v>
      </c>
      <c r="I186" s="151" t="e">
        <f t="shared" si="120"/>
        <v>#NAME?</v>
      </c>
      <c r="J186" s="151" t="e">
        <f t="shared" si="121"/>
        <v>#NAME?</v>
      </c>
      <c r="K186" s="151">
        <v>0</v>
      </c>
      <c r="L186" s="135" t="e">
        <f t="shared" si="85"/>
        <v>#NAME?</v>
      </c>
      <c r="M186" s="135" t="e">
        <f>_xlfn.XLOOKUP(A186,提前批资金分配明细!A:A,提前批资金分配明细!G:G,"",0)</f>
        <v>#NAME?</v>
      </c>
      <c r="N186" s="135" t="e">
        <f t="shared" si="86"/>
        <v>#NAME?</v>
      </c>
      <c r="O186" s="154" t="e">
        <f>_xlfn.XLOOKUP(A186,提前批资金分配明细!A:A,提前批资金分配明细!H:H,"",0)</f>
        <v>#NAME?</v>
      </c>
      <c r="P186" s="135" t="e">
        <f t="shared" si="87"/>
        <v>#NAME?</v>
      </c>
    </row>
    <row r="187" s="110" customFormat="true" spans="1:16">
      <c r="A187" s="132" t="s">
        <v>213</v>
      </c>
      <c r="B187" s="133">
        <v>1</v>
      </c>
      <c r="C187" s="134">
        <v>120</v>
      </c>
      <c r="D187" s="135" t="e">
        <f>_xlfn.XLOOKUP($A187,人口!$C:$C,人口!F:F,"",0)</f>
        <v>#NAME?</v>
      </c>
      <c r="E187" s="134" t="e">
        <f t="shared" si="117"/>
        <v>#NAME?</v>
      </c>
      <c r="F187" s="134" t="e">
        <f t="shared" si="118"/>
        <v>#NAME?</v>
      </c>
      <c r="G187" s="144" t="e">
        <f>_xlfn.XLOOKUP(A187,人口!C:C,人口!G:G,"",0)</f>
        <v>#NAME?</v>
      </c>
      <c r="H187" s="134" t="e">
        <f t="shared" si="119"/>
        <v>#NAME?</v>
      </c>
      <c r="I187" s="151" t="e">
        <f t="shared" si="120"/>
        <v>#NAME?</v>
      </c>
      <c r="J187" s="151" t="e">
        <f t="shared" si="121"/>
        <v>#NAME?</v>
      </c>
      <c r="K187" s="151">
        <v>0</v>
      </c>
      <c r="L187" s="135" t="e">
        <f t="shared" si="85"/>
        <v>#NAME?</v>
      </c>
      <c r="M187" s="135" t="e">
        <f>_xlfn.XLOOKUP(A187,提前批资金分配明细!A:A,提前批资金分配明细!G:G,"",0)</f>
        <v>#NAME?</v>
      </c>
      <c r="N187" s="135" t="e">
        <f t="shared" si="86"/>
        <v>#NAME?</v>
      </c>
      <c r="O187" s="154" t="e">
        <f>_xlfn.XLOOKUP(A187,提前批资金分配明细!A:A,提前批资金分配明细!H:H,"",0)</f>
        <v>#NAME?</v>
      </c>
      <c r="P187" s="135" t="e">
        <f t="shared" si="87"/>
        <v>#NAME?</v>
      </c>
    </row>
    <row r="188" s="110" customFormat="true" spans="1:16">
      <c r="A188" s="132" t="s">
        <v>214</v>
      </c>
      <c r="B188" s="133">
        <v>1</v>
      </c>
      <c r="C188" s="134">
        <v>120</v>
      </c>
      <c r="D188" s="135" t="e">
        <f>_xlfn.XLOOKUP($A188,人口!$C:$C,人口!F:F,"",0)</f>
        <v>#NAME?</v>
      </c>
      <c r="E188" s="134" t="e">
        <f t="shared" si="117"/>
        <v>#NAME?</v>
      </c>
      <c r="F188" s="134" t="e">
        <f t="shared" si="118"/>
        <v>#NAME?</v>
      </c>
      <c r="G188" s="144" t="e">
        <f>_xlfn.XLOOKUP(A188,人口!C:C,人口!G:G,"",0)</f>
        <v>#NAME?</v>
      </c>
      <c r="H188" s="134" t="e">
        <f t="shared" si="119"/>
        <v>#NAME?</v>
      </c>
      <c r="I188" s="151" t="e">
        <f t="shared" si="120"/>
        <v>#NAME?</v>
      </c>
      <c r="J188" s="151" t="e">
        <f t="shared" si="121"/>
        <v>#NAME?</v>
      </c>
      <c r="K188" s="151">
        <v>0</v>
      </c>
      <c r="L188" s="135" t="e">
        <f t="shared" si="85"/>
        <v>#NAME?</v>
      </c>
      <c r="M188" s="135" t="e">
        <f>_xlfn.XLOOKUP(A188,提前批资金分配明细!A:A,提前批资金分配明细!G:G,"",0)</f>
        <v>#NAME?</v>
      </c>
      <c r="N188" s="135" t="e">
        <f t="shared" si="86"/>
        <v>#NAME?</v>
      </c>
      <c r="O188" s="154" t="e">
        <f>_xlfn.XLOOKUP(A188,提前批资金分配明细!A:A,提前批资金分配明细!H:H,"",0)</f>
        <v>#NAME?</v>
      </c>
      <c r="P188" s="135" t="e">
        <f t="shared" si="87"/>
        <v>#NAME?</v>
      </c>
    </row>
    <row r="189" s="110" customFormat="true" spans="1:16">
      <c r="A189" s="132" t="s">
        <v>215</v>
      </c>
      <c r="B189" s="133">
        <v>1</v>
      </c>
      <c r="C189" s="134">
        <v>120</v>
      </c>
      <c r="D189" s="135" t="e">
        <f>_xlfn.XLOOKUP($A189,人口!$C:$C,人口!F:F,"",0)</f>
        <v>#NAME?</v>
      </c>
      <c r="E189" s="134" t="e">
        <f t="shared" si="117"/>
        <v>#NAME?</v>
      </c>
      <c r="F189" s="134" t="e">
        <f t="shared" si="118"/>
        <v>#NAME?</v>
      </c>
      <c r="G189" s="144" t="e">
        <f>_xlfn.XLOOKUP(A189,人口!C:C,人口!G:G,"",0)</f>
        <v>#NAME?</v>
      </c>
      <c r="H189" s="134" t="e">
        <f t="shared" si="119"/>
        <v>#NAME?</v>
      </c>
      <c r="I189" s="151" t="e">
        <f t="shared" si="120"/>
        <v>#NAME?</v>
      </c>
      <c r="J189" s="151" t="e">
        <f t="shared" si="121"/>
        <v>#NAME?</v>
      </c>
      <c r="K189" s="151">
        <v>0</v>
      </c>
      <c r="L189" s="135" t="e">
        <f t="shared" si="85"/>
        <v>#NAME?</v>
      </c>
      <c r="M189" s="135" t="e">
        <f>_xlfn.XLOOKUP(A189,提前批资金分配明细!A:A,提前批资金分配明细!G:G,"",0)</f>
        <v>#NAME?</v>
      </c>
      <c r="N189" s="135" t="e">
        <f t="shared" si="86"/>
        <v>#NAME?</v>
      </c>
      <c r="O189" s="154" t="e">
        <f>_xlfn.XLOOKUP(A189,提前批资金分配明细!A:A,提前批资金分配明细!H:H,"",0)</f>
        <v>#NAME?</v>
      </c>
      <c r="P189" s="135" t="e">
        <f t="shared" si="87"/>
        <v>#NAME?</v>
      </c>
    </row>
    <row r="190" s="110" customFormat="true" spans="1:16">
      <c r="A190" s="132" t="s">
        <v>216</v>
      </c>
      <c r="B190" s="133">
        <v>1</v>
      </c>
      <c r="C190" s="134">
        <v>120</v>
      </c>
      <c r="D190" s="135" t="e">
        <f>_xlfn.XLOOKUP($A190,人口!$C:$C,人口!F:F,"",0)</f>
        <v>#NAME?</v>
      </c>
      <c r="E190" s="134" t="e">
        <f t="shared" si="117"/>
        <v>#NAME?</v>
      </c>
      <c r="F190" s="134" t="e">
        <f t="shared" si="118"/>
        <v>#NAME?</v>
      </c>
      <c r="G190" s="144" t="e">
        <f>_xlfn.XLOOKUP(A190,人口!C:C,人口!G:G,"",0)</f>
        <v>#NAME?</v>
      </c>
      <c r="H190" s="134" t="e">
        <f t="shared" si="119"/>
        <v>#NAME?</v>
      </c>
      <c r="I190" s="151" t="e">
        <f t="shared" si="120"/>
        <v>#NAME?</v>
      </c>
      <c r="J190" s="151" t="e">
        <f t="shared" si="121"/>
        <v>#NAME?</v>
      </c>
      <c r="K190" s="151">
        <v>0</v>
      </c>
      <c r="L190" s="135" t="e">
        <f t="shared" si="85"/>
        <v>#NAME?</v>
      </c>
      <c r="M190" s="135" t="e">
        <f>_xlfn.XLOOKUP(A190,提前批资金分配明细!A:A,提前批资金分配明细!G:G,"",0)</f>
        <v>#NAME?</v>
      </c>
      <c r="N190" s="135" t="e">
        <f t="shared" si="86"/>
        <v>#NAME?</v>
      </c>
      <c r="O190" s="154" t="e">
        <f>_xlfn.XLOOKUP(A190,提前批资金分配明细!A:A,提前批资金分配明细!H:H,"",0)</f>
        <v>#NAME?</v>
      </c>
      <c r="P190" s="135" t="e">
        <f t="shared" si="87"/>
        <v>#NAME?</v>
      </c>
    </row>
    <row r="191" s="110" customFormat="true" spans="1:16">
      <c r="A191" s="132" t="s">
        <v>217</v>
      </c>
      <c r="B191" s="133">
        <v>1</v>
      </c>
      <c r="C191" s="134">
        <v>120</v>
      </c>
      <c r="D191" s="135" t="e">
        <f>_xlfn.XLOOKUP($A191,人口!$C:$C,人口!F:F,"",0)</f>
        <v>#NAME?</v>
      </c>
      <c r="E191" s="134" t="e">
        <f t="shared" si="117"/>
        <v>#NAME?</v>
      </c>
      <c r="F191" s="134" t="e">
        <f t="shared" si="118"/>
        <v>#NAME?</v>
      </c>
      <c r="G191" s="144" t="e">
        <f>_xlfn.XLOOKUP(A191,人口!C:C,人口!G:G,"",0)</f>
        <v>#NAME?</v>
      </c>
      <c r="H191" s="134" t="e">
        <f t="shared" si="119"/>
        <v>#NAME?</v>
      </c>
      <c r="I191" s="151" t="e">
        <f t="shared" si="120"/>
        <v>#NAME?</v>
      </c>
      <c r="J191" s="151" t="e">
        <f t="shared" si="121"/>
        <v>#NAME?</v>
      </c>
      <c r="K191" s="151">
        <v>0</v>
      </c>
      <c r="L191" s="135" t="e">
        <f t="shared" si="85"/>
        <v>#NAME?</v>
      </c>
      <c r="M191" s="135" t="e">
        <f>_xlfn.XLOOKUP(A191,提前批资金分配明细!A:A,提前批资金分配明细!G:G,"",0)</f>
        <v>#NAME?</v>
      </c>
      <c r="N191" s="135" t="e">
        <f t="shared" si="86"/>
        <v>#NAME?</v>
      </c>
      <c r="O191" s="154" t="e">
        <f>_xlfn.XLOOKUP(A191,提前批资金分配明细!A:A,提前批资金分配明细!H:H,"",0)</f>
        <v>#NAME?</v>
      </c>
      <c r="P191" s="135" t="e">
        <f t="shared" si="87"/>
        <v>#NAME?</v>
      </c>
    </row>
    <row r="192" s="110" customFormat="true" spans="1:16">
      <c r="A192" s="132" t="s">
        <v>218</v>
      </c>
      <c r="B192" s="133">
        <v>1</v>
      </c>
      <c r="C192" s="134">
        <v>120</v>
      </c>
      <c r="D192" s="135" t="e">
        <f>_xlfn.XLOOKUP($A192,人口!$C:$C,人口!F:F,"",0)</f>
        <v>#NAME?</v>
      </c>
      <c r="E192" s="134" t="e">
        <f t="shared" si="117"/>
        <v>#NAME?</v>
      </c>
      <c r="F192" s="134" t="e">
        <f t="shared" si="118"/>
        <v>#NAME?</v>
      </c>
      <c r="G192" s="144" t="e">
        <f>_xlfn.XLOOKUP(A192,人口!C:C,人口!G:G,"",0)</f>
        <v>#NAME?</v>
      </c>
      <c r="H192" s="134" t="e">
        <f t="shared" si="119"/>
        <v>#NAME?</v>
      </c>
      <c r="I192" s="151" t="e">
        <f t="shared" si="120"/>
        <v>#NAME?</v>
      </c>
      <c r="J192" s="151" t="e">
        <f t="shared" si="121"/>
        <v>#NAME?</v>
      </c>
      <c r="K192" s="151">
        <v>0</v>
      </c>
      <c r="L192" s="135" t="e">
        <f t="shared" si="85"/>
        <v>#NAME?</v>
      </c>
      <c r="M192" s="135" t="e">
        <f>_xlfn.XLOOKUP(A192,提前批资金分配明细!A:A,提前批资金分配明细!G:G,"",0)</f>
        <v>#NAME?</v>
      </c>
      <c r="N192" s="135" t="e">
        <f t="shared" si="86"/>
        <v>#NAME?</v>
      </c>
      <c r="O192" s="154" t="e">
        <f>_xlfn.XLOOKUP(A192,提前批资金分配明细!A:A,提前批资金分配明细!H:H,"",0)</f>
        <v>#NAME?</v>
      </c>
      <c r="P192" s="135" t="e">
        <f t="shared" si="87"/>
        <v>#NAME?</v>
      </c>
    </row>
    <row r="193" s="110" customFormat="true" spans="1:16">
      <c r="A193" s="132" t="s">
        <v>219</v>
      </c>
      <c r="B193" s="133">
        <v>1</v>
      </c>
      <c r="C193" s="134">
        <v>120</v>
      </c>
      <c r="D193" s="135" t="e">
        <f>_xlfn.XLOOKUP($A193,人口!$C:$C,人口!F:F,"",0)</f>
        <v>#NAME?</v>
      </c>
      <c r="E193" s="134" t="e">
        <f t="shared" si="117"/>
        <v>#NAME?</v>
      </c>
      <c r="F193" s="134" t="e">
        <f t="shared" si="118"/>
        <v>#NAME?</v>
      </c>
      <c r="G193" s="144" t="e">
        <f>_xlfn.XLOOKUP(A193,人口!C:C,人口!G:G,"",0)</f>
        <v>#NAME?</v>
      </c>
      <c r="H193" s="134" t="e">
        <f t="shared" si="119"/>
        <v>#NAME?</v>
      </c>
      <c r="I193" s="151" t="e">
        <f t="shared" si="120"/>
        <v>#NAME?</v>
      </c>
      <c r="J193" s="151" t="e">
        <f t="shared" si="121"/>
        <v>#NAME?</v>
      </c>
      <c r="K193" s="151">
        <v>0</v>
      </c>
      <c r="L193" s="135" t="e">
        <f t="shared" si="85"/>
        <v>#NAME?</v>
      </c>
      <c r="M193" s="135" t="e">
        <f>_xlfn.XLOOKUP(A193,提前批资金分配明细!A:A,提前批资金分配明细!G:G,"",0)</f>
        <v>#NAME?</v>
      </c>
      <c r="N193" s="135" t="e">
        <f t="shared" si="86"/>
        <v>#NAME?</v>
      </c>
      <c r="O193" s="154" t="e">
        <f>_xlfn.XLOOKUP(A193,提前批资金分配明细!A:A,提前批资金分配明细!H:H,"",0)</f>
        <v>#NAME?</v>
      </c>
      <c r="P193" s="135" t="e">
        <f t="shared" si="87"/>
        <v>#NAME?</v>
      </c>
    </row>
    <row r="194" s="110" customFormat="true" spans="1:16">
      <c r="A194" s="129" t="s">
        <v>35</v>
      </c>
      <c r="B194" s="130">
        <f t="shared" ref="B194:K194" si="122">SUM(B195:B213)</f>
        <v>19</v>
      </c>
      <c r="C194" s="131">
        <f t="shared" si="122"/>
        <v>2560</v>
      </c>
      <c r="D194" s="128" t="e">
        <f>_xlfn.XLOOKUP($A194,人口!$C:$C,人口!F:F,"",0)</f>
        <v>#NAME?</v>
      </c>
      <c r="E194" s="131" t="e">
        <f t="shared" si="122"/>
        <v>#NAME?</v>
      </c>
      <c r="F194" s="131" t="e">
        <f t="shared" si="122"/>
        <v>#NAME?</v>
      </c>
      <c r="G194" s="131" t="e">
        <f t="shared" si="122"/>
        <v>#NAME?</v>
      </c>
      <c r="H194" s="131" t="e">
        <f t="shared" si="122"/>
        <v>#NAME?</v>
      </c>
      <c r="I194" s="131" t="e">
        <f t="shared" si="122"/>
        <v>#NAME?</v>
      </c>
      <c r="J194" s="131" t="e">
        <f t="shared" si="122"/>
        <v>#NAME?</v>
      </c>
      <c r="K194" s="128">
        <f t="shared" si="122"/>
        <v>0</v>
      </c>
      <c r="L194" s="128" t="e">
        <f t="shared" si="85"/>
        <v>#NAME?</v>
      </c>
      <c r="M194" s="128" t="e">
        <f>SUM(M195:M213)</f>
        <v>#NAME?</v>
      </c>
      <c r="N194" s="128" t="e">
        <f t="shared" si="86"/>
        <v>#NAME?</v>
      </c>
      <c r="O194" s="128" t="e">
        <f>SUM(O195:O213)</f>
        <v>#NAME?</v>
      </c>
      <c r="P194" s="128" t="e">
        <f t="shared" si="87"/>
        <v>#NAME?</v>
      </c>
    </row>
    <row r="195" s="110" customFormat="true" spans="1:16">
      <c r="A195" s="132" t="s">
        <v>220</v>
      </c>
      <c r="B195" s="133">
        <v>1</v>
      </c>
      <c r="C195" s="134">
        <v>400</v>
      </c>
      <c r="D195" s="135" t="e">
        <f>_xlfn.XLOOKUP($A195,人口!$C:$C,人口!F:F,"",0)</f>
        <v>#NAME?</v>
      </c>
      <c r="E195" s="134" t="e">
        <f t="shared" ref="E195:E213" si="123">ROUND($E$1/$D$7*D195,2)</f>
        <v>#NAME?</v>
      </c>
      <c r="F195" s="134" t="e">
        <f t="shared" ref="F195:F213" si="124">C195+E195</f>
        <v>#NAME?</v>
      </c>
      <c r="G195" s="144" t="e">
        <f>_xlfn.XLOOKUP(A195,人口!C:C,人口!G:G,"",0)</f>
        <v>#NAME?</v>
      </c>
      <c r="H195" s="134" t="e">
        <f t="shared" ref="H195:H213" si="125">F195*LOG(G195)</f>
        <v>#NAME?</v>
      </c>
      <c r="I195" s="151" t="e">
        <f t="shared" ref="I195:I213" si="126">H195/$H$7*$H$1</f>
        <v>#NAME?</v>
      </c>
      <c r="J195" s="151" t="e">
        <f t="shared" ref="J195:J213" si="127">I195-F195</f>
        <v>#NAME?</v>
      </c>
      <c r="K195" s="151">
        <v>0</v>
      </c>
      <c r="L195" s="135" t="e">
        <f t="shared" si="85"/>
        <v>#NAME?</v>
      </c>
      <c r="M195" s="135" t="e">
        <f>_xlfn.XLOOKUP(A195,提前批资金分配明细!A:A,提前批资金分配明细!G:G,"",0)</f>
        <v>#NAME?</v>
      </c>
      <c r="N195" s="135" t="e">
        <f t="shared" si="86"/>
        <v>#NAME?</v>
      </c>
      <c r="O195" s="154" t="e">
        <f>_xlfn.XLOOKUP(A195,提前批资金分配明细!A:A,提前批资金分配明细!H:H,"",0)</f>
        <v>#NAME?</v>
      </c>
      <c r="P195" s="135" t="e">
        <f t="shared" si="87"/>
        <v>#NAME?</v>
      </c>
    </row>
    <row r="196" s="110" customFormat="true" spans="1:16">
      <c r="A196" s="132" t="s">
        <v>221</v>
      </c>
      <c r="B196" s="133">
        <v>1</v>
      </c>
      <c r="C196" s="134">
        <v>120</v>
      </c>
      <c r="D196" s="135" t="e">
        <f>_xlfn.XLOOKUP($A196,人口!$C:$C,人口!F:F,"",0)</f>
        <v>#NAME?</v>
      </c>
      <c r="E196" s="134" t="e">
        <f t="shared" si="123"/>
        <v>#NAME?</v>
      </c>
      <c r="F196" s="134" t="e">
        <f t="shared" si="124"/>
        <v>#NAME?</v>
      </c>
      <c r="G196" s="144" t="e">
        <f>_xlfn.XLOOKUP(A196,人口!C:C,人口!G:G,"",0)</f>
        <v>#NAME?</v>
      </c>
      <c r="H196" s="134" t="e">
        <f t="shared" si="125"/>
        <v>#NAME?</v>
      </c>
      <c r="I196" s="151" t="e">
        <f t="shared" si="126"/>
        <v>#NAME?</v>
      </c>
      <c r="J196" s="151" t="e">
        <f t="shared" si="127"/>
        <v>#NAME?</v>
      </c>
      <c r="K196" s="151">
        <v>0</v>
      </c>
      <c r="L196" s="135" t="e">
        <f t="shared" si="85"/>
        <v>#NAME?</v>
      </c>
      <c r="M196" s="135" t="e">
        <f>_xlfn.XLOOKUP(A196,提前批资金分配明细!A:A,提前批资金分配明细!G:G,"",0)</f>
        <v>#NAME?</v>
      </c>
      <c r="N196" s="135" t="e">
        <f t="shared" si="86"/>
        <v>#NAME?</v>
      </c>
      <c r="O196" s="154" t="e">
        <f>_xlfn.XLOOKUP(A196,提前批资金分配明细!A:A,提前批资金分配明细!H:H,"",0)</f>
        <v>#NAME?</v>
      </c>
      <c r="P196" s="135" t="e">
        <f t="shared" si="87"/>
        <v>#NAME?</v>
      </c>
    </row>
    <row r="197" s="110" customFormat="true" spans="1:16">
      <c r="A197" s="132" t="s">
        <v>222</v>
      </c>
      <c r="B197" s="133">
        <v>1</v>
      </c>
      <c r="C197" s="134">
        <v>120</v>
      </c>
      <c r="D197" s="135" t="e">
        <f>_xlfn.XLOOKUP($A197,人口!$C:$C,人口!F:F,"",0)</f>
        <v>#NAME?</v>
      </c>
      <c r="E197" s="134" t="e">
        <f t="shared" si="123"/>
        <v>#NAME?</v>
      </c>
      <c r="F197" s="134" t="e">
        <f t="shared" si="124"/>
        <v>#NAME?</v>
      </c>
      <c r="G197" s="144" t="e">
        <f>_xlfn.XLOOKUP(A197,人口!C:C,人口!G:G,"",0)</f>
        <v>#NAME?</v>
      </c>
      <c r="H197" s="134" t="e">
        <f t="shared" si="125"/>
        <v>#NAME?</v>
      </c>
      <c r="I197" s="151" t="e">
        <f t="shared" si="126"/>
        <v>#NAME?</v>
      </c>
      <c r="J197" s="151" t="e">
        <f t="shared" si="127"/>
        <v>#NAME?</v>
      </c>
      <c r="K197" s="151">
        <v>0</v>
      </c>
      <c r="L197" s="135" t="e">
        <f t="shared" si="85"/>
        <v>#NAME?</v>
      </c>
      <c r="M197" s="135" t="e">
        <f>_xlfn.XLOOKUP(A197,提前批资金分配明细!A:A,提前批资金分配明细!G:G,"",0)</f>
        <v>#NAME?</v>
      </c>
      <c r="N197" s="135" t="e">
        <f t="shared" si="86"/>
        <v>#NAME?</v>
      </c>
      <c r="O197" s="154" t="e">
        <f>_xlfn.XLOOKUP(A197,提前批资金分配明细!A:A,提前批资金分配明细!H:H,"",0)</f>
        <v>#NAME?</v>
      </c>
      <c r="P197" s="135" t="e">
        <f t="shared" si="87"/>
        <v>#NAME?</v>
      </c>
    </row>
    <row r="198" s="110" customFormat="true" spans="1:16">
      <c r="A198" s="132" t="s">
        <v>223</v>
      </c>
      <c r="B198" s="133">
        <v>1</v>
      </c>
      <c r="C198" s="134">
        <v>120</v>
      </c>
      <c r="D198" s="135" t="e">
        <f>_xlfn.XLOOKUP($A198,人口!$C:$C,人口!F:F,"",0)</f>
        <v>#NAME?</v>
      </c>
      <c r="E198" s="134" t="e">
        <f t="shared" si="123"/>
        <v>#NAME?</v>
      </c>
      <c r="F198" s="134" t="e">
        <f t="shared" si="124"/>
        <v>#NAME?</v>
      </c>
      <c r="G198" s="144" t="e">
        <f>_xlfn.XLOOKUP(A198,人口!C:C,人口!G:G,"",0)</f>
        <v>#NAME?</v>
      </c>
      <c r="H198" s="134" t="e">
        <f t="shared" si="125"/>
        <v>#NAME?</v>
      </c>
      <c r="I198" s="151" t="e">
        <f t="shared" si="126"/>
        <v>#NAME?</v>
      </c>
      <c r="J198" s="151" t="e">
        <f t="shared" si="127"/>
        <v>#NAME?</v>
      </c>
      <c r="K198" s="151">
        <v>0</v>
      </c>
      <c r="L198" s="135" t="e">
        <f t="shared" si="85"/>
        <v>#NAME?</v>
      </c>
      <c r="M198" s="135" t="e">
        <f>_xlfn.XLOOKUP(A198,提前批资金分配明细!A:A,提前批资金分配明细!G:G,"",0)</f>
        <v>#NAME?</v>
      </c>
      <c r="N198" s="135" t="e">
        <f t="shared" si="86"/>
        <v>#NAME?</v>
      </c>
      <c r="O198" s="154" t="e">
        <f>_xlfn.XLOOKUP(A198,提前批资金分配明细!A:A,提前批资金分配明细!H:H,"",0)</f>
        <v>#NAME?</v>
      </c>
      <c r="P198" s="135" t="e">
        <f t="shared" si="87"/>
        <v>#NAME?</v>
      </c>
    </row>
    <row r="199" s="110" customFormat="true" spans="1:16">
      <c r="A199" s="132" t="s">
        <v>224</v>
      </c>
      <c r="B199" s="133">
        <v>1</v>
      </c>
      <c r="C199" s="134">
        <v>120</v>
      </c>
      <c r="D199" s="135" t="e">
        <f>_xlfn.XLOOKUP($A199,人口!$C:$C,人口!F:F,"",0)</f>
        <v>#NAME?</v>
      </c>
      <c r="E199" s="134" t="e">
        <f t="shared" si="123"/>
        <v>#NAME?</v>
      </c>
      <c r="F199" s="134" t="e">
        <f t="shared" si="124"/>
        <v>#NAME?</v>
      </c>
      <c r="G199" s="144" t="e">
        <f>_xlfn.XLOOKUP(A199,人口!C:C,人口!G:G,"",0)</f>
        <v>#NAME?</v>
      </c>
      <c r="H199" s="134" t="e">
        <f t="shared" si="125"/>
        <v>#NAME?</v>
      </c>
      <c r="I199" s="151" t="e">
        <f t="shared" si="126"/>
        <v>#NAME?</v>
      </c>
      <c r="J199" s="151" t="e">
        <f t="shared" si="127"/>
        <v>#NAME?</v>
      </c>
      <c r="K199" s="151">
        <v>0</v>
      </c>
      <c r="L199" s="135" t="e">
        <f t="shared" ref="L199:L232" si="128">I199+K199</f>
        <v>#NAME?</v>
      </c>
      <c r="M199" s="135" t="e">
        <f>_xlfn.XLOOKUP(A199,提前批资金分配明细!A:A,提前批资金分配明细!G:G,"",0)</f>
        <v>#NAME?</v>
      </c>
      <c r="N199" s="135" t="e">
        <f t="shared" si="86"/>
        <v>#NAME?</v>
      </c>
      <c r="O199" s="154" t="e">
        <f>_xlfn.XLOOKUP(A199,提前批资金分配明细!A:A,提前批资金分配明细!H:H,"",0)</f>
        <v>#NAME?</v>
      </c>
      <c r="P199" s="135" t="e">
        <f t="shared" si="87"/>
        <v>#NAME?</v>
      </c>
    </row>
    <row r="200" s="110" customFormat="true" spans="1:16">
      <c r="A200" s="132" t="s">
        <v>225</v>
      </c>
      <c r="B200" s="133">
        <v>1</v>
      </c>
      <c r="C200" s="134">
        <v>120</v>
      </c>
      <c r="D200" s="135" t="e">
        <f>_xlfn.XLOOKUP($A200,人口!$C:$C,人口!F:F,"",0)</f>
        <v>#NAME?</v>
      </c>
      <c r="E200" s="134" t="e">
        <f t="shared" si="123"/>
        <v>#NAME?</v>
      </c>
      <c r="F200" s="134" t="e">
        <f t="shared" si="124"/>
        <v>#NAME?</v>
      </c>
      <c r="G200" s="144" t="e">
        <f>_xlfn.XLOOKUP(A200,人口!C:C,人口!G:G,"",0)</f>
        <v>#NAME?</v>
      </c>
      <c r="H200" s="134" t="e">
        <f t="shared" si="125"/>
        <v>#NAME?</v>
      </c>
      <c r="I200" s="151" t="e">
        <f t="shared" si="126"/>
        <v>#NAME?</v>
      </c>
      <c r="J200" s="151" t="e">
        <f t="shared" si="127"/>
        <v>#NAME?</v>
      </c>
      <c r="K200" s="151">
        <v>0</v>
      </c>
      <c r="L200" s="135" t="e">
        <f t="shared" si="128"/>
        <v>#NAME?</v>
      </c>
      <c r="M200" s="135" t="e">
        <f>_xlfn.XLOOKUP(A200,提前批资金分配明细!A:A,提前批资金分配明细!G:G,"",0)</f>
        <v>#NAME?</v>
      </c>
      <c r="N200" s="135" t="e">
        <f t="shared" ref="N200:N232" si="129">L200+M200</f>
        <v>#NAME?</v>
      </c>
      <c r="O200" s="154" t="e">
        <f>_xlfn.XLOOKUP(A200,提前批资金分配明细!A:A,提前批资金分配明细!H:H,"",0)</f>
        <v>#NAME?</v>
      </c>
      <c r="P200" s="135" t="e">
        <f t="shared" ref="P200:P232" si="130">N200-O200</f>
        <v>#NAME?</v>
      </c>
    </row>
    <row r="201" s="110" customFormat="true" spans="1:16">
      <c r="A201" s="132" t="s">
        <v>226</v>
      </c>
      <c r="B201" s="133">
        <v>1</v>
      </c>
      <c r="C201" s="134">
        <v>120</v>
      </c>
      <c r="D201" s="135" t="e">
        <f>_xlfn.XLOOKUP($A201,人口!$C:$C,人口!F:F,"",0)</f>
        <v>#NAME?</v>
      </c>
      <c r="E201" s="134" t="e">
        <f t="shared" si="123"/>
        <v>#NAME?</v>
      </c>
      <c r="F201" s="134" t="e">
        <f t="shared" si="124"/>
        <v>#NAME?</v>
      </c>
      <c r="G201" s="144" t="e">
        <f>_xlfn.XLOOKUP(A201,人口!C:C,人口!G:G,"",0)</f>
        <v>#NAME?</v>
      </c>
      <c r="H201" s="134" t="e">
        <f t="shared" si="125"/>
        <v>#NAME?</v>
      </c>
      <c r="I201" s="151" t="e">
        <f t="shared" si="126"/>
        <v>#NAME?</v>
      </c>
      <c r="J201" s="151" t="e">
        <f t="shared" si="127"/>
        <v>#NAME?</v>
      </c>
      <c r="K201" s="151">
        <v>0</v>
      </c>
      <c r="L201" s="135" t="e">
        <f t="shared" si="128"/>
        <v>#NAME?</v>
      </c>
      <c r="M201" s="135" t="e">
        <f>_xlfn.XLOOKUP(A201,提前批资金分配明细!A:A,提前批资金分配明细!G:G,"",0)</f>
        <v>#NAME?</v>
      </c>
      <c r="N201" s="135" t="e">
        <f t="shared" si="129"/>
        <v>#NAME?</v>
      </c>
      <c r="O201" s="154" t="e">
        <f>_xlfn.XLOOKUP(A201,提前批资金分配明细!A:A,提前批资金分配明细!H:H,"",0)</f>
        <v>#NAME?</v>
      </c>
      <c r="P201" s="135" t="e">
        <f t="shared" si="130"/>
        <v>#NAME?</v>
      </c>
    </row>
    <row r="202" s="110" customFormat="true" spans="1:16">
      <c r="A202" s="132" t="s">
        <v>227</v>
      </c>
      <c r="B202" s="133">
        <v>1</v>
      </c>
      <c r="C202" s="134">
        <v>120</v>
      </c>
      <c r="D202" s="135" t="e">
        <f>_xlfn.XLOOKUP($A202,人口!$C:$C,人口!F:F,"",0)</f>
        <v>#NAME?</v>
      </c>
      <c r="E202" s="134" t="e">
        <f t="shared" si="123"/>
        <v>#NAME?</v>
      </c>
      <c r="F202" s="134" t="e">
        <f t="shared" si="124"/>
        <v>#NAME?</v>
      </c>
      <c r="G202" s="144" t="e">
        <f>_xlfn.XLOOKUP(A202,人口!C:C,人口!G:G,"",0)</f>
        <v>#NAME?</v>
      </c>
      <c r="H202" s="134" t="e">
        <f t="shared" si="125"/>
        <v>#NAME?</v>
      </c>
      <c r="I202" s="151" t="e">
        <f t="shared" si="126"/>
        <v>#NAME?</v>
      </c>
      <c r="J202" s="151" t="e">
        <f t="shared" si="127"/>
        <v>#NAME?</v>
      </c>
      <c r="K202" s="151">
        <v>0</v>
      </c>
      <c r="L202" s="135" t="e">
        <f t="shared" si="128"/>
        <v>#NAME?</v>
      </c>
      <c r="M202" s="135" t="e">
        <f>_xlfn.XLOOKUP(A202,提前批资金分配明细!A:A,提前批资金分配明细!G:G,"",0)</f>
        <v>#NAME?</v>
      </c>
      <c r="N202" s="135" t="e">
        <f t="shared" si="129"/>
        <v>#NAME?</v>
      </c>
      <c r="O202" s="154" t="e">
        <f>_xlfn.XLOOKUP(A202,提前批资金分配明细!A:A,提前批资金分配明细!H:H,"",0)</f>
        <v>#NAME?</v>
      </c>
      <c r="P202" s="135" t="e">
        <f t="shared" si="130"/>
        <v>#NAME?</v>
      </c>
    </row>
    <row r="203" s="110" customFormat="true" spans="1:16">
      <c r="A203" s="132" t="s">
        <v>228</v>
      </c>
      <c r="B203" s="133">
        <v>1</v>
      </c>
      <c r="C203" s="134">
        <v>120</v>
      </c>
      <c r="D203" s="135" t="e">
        <f>_xlfn.XLOOKUP($A203,人口!$C:$C,人口!F:F,"",0)</f>
        <v>#NAME?</v>
      </c>
      <c r="E203" s="134" t="e">
        <f t="shared" si="123"/>
        <v>#NAME?</v>
      </c>
      <c r="F203" s="134" t="e">
        <f t="shared" si="124"/>
        <v>#NAME?</v>
      </c>
      <c r="G203" s="144" t="e">
        <f>_xlfn.XLOOKUP(A203,人口!C:C,人口!G:G,"",0)</f>
        <v>#NAME?</v>
      </c>
      <c r="H203" s="134" t="e">
        <f t="shared" si="125"/>
        <v>#NAME?</v>
      </c>
      <c r="I203" s="151" t="e">
        <f t="shared" si="126"/>
        <v>#NAME?</v>
      </c>
      <c r="J203" s="151" t="e">
        <f t="shared" si="127"/>
        <v>#NAME?</v>
      </c>
      <c r="K203" s="151">
        <v>0</v>
      </c>
      <c r="L203" s="135" t="e">
        <f t="shared" si="128"/>
        <v>#NAME?</v>
      </c>
      <c r="M203" s="135" t="e">
        <f>_xlfn.XLOOKUP(A203,提前批资金分配明细!A:A,提前批资金分配明细!G:G,"",0)</f>
        <v>#NAME?</v>
      </c>
      <c r="N203" s="135" t="e">
        <f t="shared" si="129"/>
        <v>#NAME?</v>
      </c>
      <c r="O203" s="154" t="e">
        <f>_xlfn.XLOOKUP(A203,提前批资金分配明细!A:A,提前批资金分配明细!H:H,"",0)</f>
        <v>#NAME?</v>
      </c>
      <c r="P203" s="135" t="e">
        <f t="shared" si="130"/>
        <v>#NAME?</v>
      </c>
    </row>
    <row r="204" s="110" customFormat="true" spans="1:16">
      <c r="A204" s="132" t="s">
        <v>229</v>
      </c>
      <c r="B204" s="133">
        <v>1</v>
      </c>
      <c r="C204" s="134">
        <v>120</v>
      </c>
      <c r="D204" s="135" t="e">
        <f>_xlfn.XLOOKUP($A204,人口!$C:$C,人口!F:F,"",0)</f>
        <v>#NAME?</v>
      </c>
      <c r="E204" s="134" t="e">
        <f t="shared" si="123"/>
        <v>#NAME?</v>
      </c>
      <c r="F204" s="134" t="e">
        <f t="shared" si="124"/>
        <v>#NAME?</v>
      </c>
      <c r="G204" s="144" t="e">
        <f>_xlfn.XLOOKUP(A204,人口!C:C,人口!G:G,"",0)</f>
        <v>#NAME?</v>
      </c>
      <c r="H204" s="134" t="e">
        <f t="shared" si="125"/>
        <v>#NAME?</v>
      </c>
      <c r="I204" s="151" t="e">
        <f t="shared" si="126"/>
        <v>#NAME?</v>
      </c>
      <c r="J204" s="151" t="e">
        <f t="shared" si="127"/>
        <v>#NAME?</v>
      </c>
      <c r="K204" s="151">
        <v>0</v>
      </c>
      <c r="L204" s="135" t="e">
        <f t="shared" si="128"/>
        <v>#NAME?</v>
      </c>
      <c r="M204" s="135" t="e">
        <f>_xlfn.XLOOKUP(A204,提前批资金分配明细!A:A,提前批资金分配明细!G:G,"",0)</f>
        <v>#NAME?</v>
      </c>
      <c r="N204" s="135" t="e">
        <f t="shared" si="129"/>
        <v>#NAME?</v>
      </c>
      <c r="O204" s="154" t="e">
        <f>_xlfn.XLOOKUP(A204,提前批资金分配明细!A:A,提前批资金分配明细!H:H,"",0)</f>
        <v>#NAME?</v>
      </c>
      <c r="P204" s="135" t="e">
        <f t="shared" si="130"/>
        <v>#NAME?</v>
      </c>
    </row>
    <row r="205" s="110" customFormat="true" spans="1:16">
      <c r="A205" s="132" t="s">
        <v>230</v>
      </c>
      <c r="B205" s="133">
        <v>1</v>
      </c>
      <c r="C205" s="134">
        <v>120</v>
      </c>
      <c r="D205" s="135" t="e">
        <f>_xlfn.XLOOKUP($A205,人口!$C:$C,人口!F:F,"",0)</f>
        <v>#NAME?</v>
      </c>
      <c r="E205" s="134" t="e">
        <f t="shared" si="123"/>
        <v>#NAME?</v>
      </c>
      <c r="F205" s="134" t="e">
        <f t="shared" si="124"/>
        <v>#NAME?</v>
      </c>
      <c r="G205" s="144" t="e">
        <f>_xlfn.XLOOKUP(A205,人口!C:C,人口!G:G,"",0)</f>
        <v>#NAME?</v>
      </c>
      <c r="H205" s="134" t="e">
        <f t="shared" si="125"/>
        <v>#NAME?</v>
      </c>
      <c r="I205" s="151" t="e">
        <f t="shared" si="126"/>
        <v>#NAME?</v>
      </c>
      <c r="J205" s="151" t="e">
        <f t="shared" si="127"/>
        <v>#NAME?</v>
      </c>
      <c r="K205" s="151">
        <v>0</v>
      </c>
      <c r="L205" s="135" t="e">
        <f t="shared" si="128"/>
        <v>#NAME?</v>
      </c>
      <c r="M205" s="135" t="e">
        <f>_xlfn.XLOOKUP(A205,提前批资金分配明细!A:A,提前批资金分配明细!G:G,"",0)</f>
        <v>#NAME?</v>
      </c>
      <c r="N205" s="135" t="e">
        <f t="shared" si="129"/>
        <v>#NAME?</v>
      </c>
      <c r="O205" s="154" t="e">
        <f>_xlfn.XLOOKUP(A205,提前批资金分配明细!A:A,提前批资金分配明细!H:H,"",0)</f>
        <v>#NAME?</v>
      </c>
      <c r="P205" s="135" t="e">
        <f t="shared" si="130"/>
        <v>#NAME?</v>
      </c>
    </row>
    <row r="206" s="111" customFormat="true" spans="1:16">
      <c r="A206" s="132" t="s">
        <v>231</v>
      </c>
      <c r="B206" s="133">
        <v>1</v>
      </c>
      <c r="C206" s="134">
        <v>120</v>
      </c>
      <c r="D206" s="135" t="e">
        <f>_xlfn.XLOOKUP($A206,人口!$C:$C,人口!F:F,"",0)</f>
        <v>#NAME?</v>
      </c>
      <c r="E206" s="134" t="e">
        <f t="shared" si="123"/>
        <v>#NAME?</v>
      </c>
      <c r="F206" s="134" t="e">
        <f t="shared" si="124"/>
        <v>#NAME?</v>
      </c>
      <c r="G206" s="144" t="e">
        <f>_xlfn.XLOOKUP(A206,人口!C:C,人口!G:G,"",0)</f>
        <v>#NAME?</v>
      </c>
      <c r="H206" s="134" t="e">
        <f t="shared" si="125"/>
        <v>#NAME?</v>
      </c>
      <c r="I206" s="151" t="e">
        <f t="shared" si="126"/>
        <v>#NAME?</v>
      </c>
      <c r="J206" s="151" t="e">
        <f t="shared" si="127"/>
        <v>#NAME?</v>
      </c>
      <c r="K206" s="151">
        <v>0</v>
      </c>
      <c r="L206" s="135" t="e">
        <f t="shared" si="128"/>
        <v>#NAME?</v>
      </c>
      <c r="M206" s="135" t="e">
        <f>_xlfn.XLOOKUP(A206,提前批资金分配明细!A:A,提前批资金分配明细!G:G,"",0)</f>
        <v>#NAME?</v>
      </c>
      <c r="N206" s="135" t="e">
        <f t="shared" si="129"/>
        <v>#NAME?</v>
      </c>
      <c r="O206" s="154" t="e">
        <f>_xlfn.XLOOKUP(A206,提前批资金分配明细!A:A,提前批资金分配明细!H:H,"",0)</f>
        <v>#NAME?</v>
      </c>
      <c r="P206" s="135" t="e">
        <f t="shared" si="130"/>
        <v>#NAME?</v>
      </c>
    </row>
    <row r="207" s="110" customFormat="true" spans="1:16">
      <c r="A207" s="132" t="s">
        <v>232</v>
      </c>
      <c r="B207" s="133">
        <v>1</v>
      </c>
      <c r="C207" s="134">
        <v>120</v>
      </c>
      <c r="D207" s="135" t="e">
        <f>_xlfn.XLOOKUP($A207,人口!$C:$C,人口!F:F,"",0)</f>
        <v>#NAME?</v>
      </c>
      <c r="E207" s="134" t="e">
        <f t="shared" si="123"/>
        <v>#NAME?</v>
      </c>
      <c r="F207" s="134" t="e">
        <f t="shared" si="124"/>
        <v>#NAME?</v>
      </c>
      <c r="G207" s="144" t="e">
        <f>_xlfn.XLOOKUP(A207,人口!C:C,人口!G:G,"",0)</f>
        <v>#NAME?</v>
      </c>
      <c r="H207" s="134" t="e">
        <f t="shared" si="125"/>
        <v>#NAME?</v>
      </c>
      <c r="I207" s="151" t="e">
        <f t="shared" si="126"/>
        <v>#NAME?</v>
      </c>
      <c r="J207" s="151" t="e">
        <f t="shared" si="127"/>
        <v>#NAME?</v>
      </c>
      <c r="K207" s="151">
        <v>0</v>
      </c>
      <c r="L207" s="135" t="e">
        <f t="shared" si="128"/>
        <v>#NAME?</v>
      </c>
      <c r="M207" s="135" t="e">
        <f>_xlfn.XLOOKUP(A207,提前批资金分配明细!A:A,提前批资金分配明细!G:G,"",0)</f>
        <v>#NAME?</v>
      </c>
      <c r="N207" s="135" t="e">
        <f t="shared" si="129"/>
        <v>#NAME?</v>
      </c>
      <c r="O207" s="154" t="e">
        <f>_xlfn.XLOOKUP(A207,提前批资金分配明细!A:A,提前批资金分配明细!H:H,"",0)</f>
        <v>#NAME?</v>
      </c>
      <c r="P207" s="135" t="e">
        <f t="shared" si="130"/>
        <v>#NAME?</v>
      </c>
    </row>
    <row r="208" s="110" customFormat="true" spans="1:16">
      <c r="A208" s="132" t="s">
        <v>233</v>
      </c>
      <c r="B208" s="133">
        <v>1</v>
      </c>
      <c r="C208" s="134">
        <v>120</v>
      </c>
      <c r="D208" s="135" t="e">
        <f>_xlfn.XLOOKUP($A208,人口!$C:$C,人口!F:F,"",0)</f>
        <v>#NAME?</v>
      </c>
      <c r="E208" s="134" t="e">
        <f t="shared" si="123"/>
        <v>#NAME?</v>
      </c>
      <c r="F208" s="134" t="e">
        <f t="shared" si="124"/>
        <v>#NAME?</v>
      </c>
      <c r="G208" s="144" t="e">
        <f>_xlfn.XLOOKUP(A208,人口!C:C,人口!G:G,"",0)</f>
        <v>#NAME?</v>
      </c>
      <c r="H208" s="134" t="e">
        <f t="shared" si="125"/>
        <v>#NAME?</v>
      </c>
      <c r="I208" s="151" t="e">
        <f t="shared" si="126"/>
        <v>#NAME?</v>
      </c>
      <c r="J208" s="151" t="e">
        <f t="shared" si="127"/>
        <v>#NAME?</v>
      </c>
      <c r="K208" s="151">
        <v>0</v>
      </c>
      <c r="L208" s="135" t="e">
        <f t="shared" si="128"/>
        <v>#NAME?</v>
      </c>
      <c r="M208" s="135" t="e">
        <f>_xlfn.XLOOKUP(A208,提前批资金分配明细!A:A,提前批资金分配明细!G:G,"",0)</f>
        <v>#NAME?</v>
      </c>
      <c r="N208" s="135" t="e">
        <f t="shared" si="129"/>
        <v>#NAME?</v>
      </c>
      <c r="O208" s="154" t="e">
        <f>_xlfn.XLOOKUP(A208,提前批资金分配明细!A:A,提前批资金分配明细!H:H,"",0)</f>
        <v>#NAME?</v>
      </c>
      <c r="P208" s="135" t="e">
        <f t="shared" si="130"/>
        <v>#NAME?</v>
      </c>
    </row>
    <row r="209" s="110" customFormat="true" spans="1:16">
      <c r="A209" s="132" t="s">
        <v>234</v>
      </c>
      <c r="B209" s="133">
        <v>1</v>
      </c>
      <c r="C209" s="134">
        <v>120</v>
      </c>
      <c r="D209" s="135" t="e">
        <f>_xlfn.XLOOKUP($A209,人口!$C:$C,人口!F:F,"",0)</f>
        <v>#NAME?</v>
      </c>
      <c r="E209" s="134" t="e">
        <f t="shared" si="123"/>
        <v>#NAME?</v>
      </c>
      <c r="F209" s="134" t="e">
        <f t="shared" si="124"/>
        <v>#NAME?</v>
      </c>
      <c r="G209" s="144" t="e">
        <f>_xlfn.XLOOKUP(A209,人口!C:C,人口!G:G,"",0)</f>
        <v>#NAME?</v>
      </c>
      <c r="H209" s="134" t="e">
        <f t="shared" si="125"/>
        <v>#NAME?</v>
      </c>
      <c r="I209" s="151" t="e">
        <f t="shared" si="126"/>
        <v>#NAME?</v>
      </c>
      <c r="J209" s="151" t="e">
        <f t="shared" si="127"/>
        <v>#NAME?</v>
      </c>
      <c r="K209" s="151">
        <v>0</v>
      </c>
      <c r="L209" s="135" t="e">
        <f t="shared" si="128"/>
        <v>#NAME?</v>
      </c>
      <c r="M209" s="135" t="e">
        <f>_xlfn.XLOOKUP(A209,提前批资金分配明细!A:A,提前批资金分配明细!G:G,"",0)</f>
        <v>#NAME?</v>
      </c>
      <c r="N209" s="135" t="e">
        <f t="shared" si="129"/>
        <v>#NAME?</v>
      </c>
      <c r="O209" s="154" t="e">
        <f>_xlfn.XLOOKUP(A209,提前批资金分配明细!A:A,提前批资金分配明细!H:H,"",0)</f>
        <v>#NAME?</v>
      </c>
      <c r="P209" s="135" t="e">
        <f t="shared" si="130"/>
        <v>#NAME?</v>
      </c>
    </row>
    <row r="210" s="110" customFormat="true" spans="1:16">
      <c r="A210" s="132" t="s">
        <v>235</v>
      </c>
      <c r="B210" s="133">
        <v>1</v>
      </c>
      <c r="C210" s="134">
        <v>120</v>
      </c>
      <c r="D210" s="135" t="e">
        <f>_xlfn.XLOOKUP($A210,人口!$C:$C,人口!F:F,"",0)</f>
        <v>#NAME?</v>
      </c>
      <c r="E210" s="134" t="e">
        <f t="shared" si="123"/>
        <v>#NAME?</v>
      </c>
      <c r="F210" s="134" t="e">
        <f t="shared" si="124"/>
        <v>#NAME?</v>
      </c>
      <c r="G210" s="144" t="e">
        <f>_xlfn.XLOOKUP(A210,人口!C:C,人口!G:G,"",0)</f>
        <v>#NAME?</v>
      </c>
      <c r="H210" s="134" t="e">
        <f t="shared" si="125"/>
        <v>#NAME?</v>
      </c>
      <c r="I210" s="151" t="e">
        <f t="shared" si="126"/>
        <v>#NAME?</v>
      </c>
      <c r="J210" s="151" t="e">
        <f t="shared" si="127"/>
        <v>#NAME?</v>
      </c>
      <c r="K210" s="151">
        <v>0</v>
      </c>
      <c r="L210" s="135" t="e">
        <f t="shared" si="128"/>
        <v>#NAME?</v>
      </c>
      <c r="M210" s="135" t="e">
        <f>_xlfn.XLOOKUP(A210,提前批资金分配明细!A:A,提前批资金分配明细!G:G,"",0)</f>
        <v>#NAME?</v>
      </c>
      <c r="N210" s="135" t="e">
        <f t="shared" si="129"/>
        <v>#NAME?</v>
      </c>
      <c r="O210" s="154" t="e">
        <f>_xlfn.XLOOKUP(A210,提前批资金分配明细!A:A,提前批资金分配明细!H:H,"",0)</f>
        <v>#NAME?</v>
      </c>
      <c r="P210" s="135" t="e">
        <f t="shared" si="130"/>
        <v>#NAME?</v>
      </c>
    </row>
    <row r="211" s="110" customFormat="true" spans="1:16">
      <c r="A211" s="132" t="s">
        <v>236</v>
      </c>
      <c r="B211" s="133">
        <v>1</v>
      </c>
      <c r="C211" s="134">
        <v>120</v>
      </c>
      <c r="D211" s="135" t="e">
        <f>_xlfn.XLOOKUP($A211,人口!$C:$C,人口!F:F,"",0)</f>
        <v>#NAME?</v>
      </c>
      <c r="E211" s="134" t="e">
        <f t="shared" si="123"/>
        <v>#NAME?</v>
      </c>
      <c r="F211" s="134" t="e">
        <f t="shared" si="124"/>
        <v>#NAME?</v>
      </c>
      <c r="G211" s="144" t="e">
        <f>_xlfn.XLOOKUP(A211,人口!C:C,人口!G:G,"",0)</f>
        <v>#NAME?</v>
      </c>
      <c r="H211" s="134" t="e">
        <f t="shared" si="125"/>
        <v>#NAME?</v>
      </c>
      <c r="I211" s="151" t="e">
        <f t="shared" si="126"/>
        <v>#NAME?</v>
      </c>
      <c r="J211" s="151" t="e">
        <f t="shared" si="127"/>
        <v>#NAME?</v>
      </c>
      <c r="K211" s="151">
        <v>0</v>
      </c>
      <c r="L211" s="135" t="e">
        <f t="shared" si="128"/>
        <v>#NAME?</v>
      </c>
      <c r="M211" s="135" t="e">
        <f>_xlfn.XLOOKUP(A211,提前批资金分配明细!A:A,提前批资金分配明细!G:G,"",0)</f>
        <v>#NAME?</v>
      </c>
      <c r="N211" s="135" t="e">
        <f t="shared" si="129"/>
        <v>#NAME?</v>
      </c>
      <c r="O211" s="154" t="e">
        <f>_xlfn.XLOOKUP(A211,提前批资金分配明细!A:A,提前批资金分配明细!H:H,"",0)</f>
        <v>#NAME?</v>
      </c>
      <c r="P211" s="135" t="e">
        <f t="shared" si="130"/>
        <v>#NAME?</v>
      </c>
    </row>
    <row r="212" s="110" customFormat="true" spans="1:16">
      <c r="A212" s="132" t="s">
        <v>237</v>
      </c>
      <c r="B212" s="133">
        <v>1</v>
      </c>
      <c r="C212" s="134">
        <v>120</v>
      </c>
      <c r="D212" s="135" t="e">
        <f>_xlfn.XLOOKUP($A212,人口!$C:$C,人口!F:F,"",0)</f>
        <v>#NAME?</v>
      </c>
      <c r="E212" s="134" t="e">
        <f t="shared" si="123"/>
        <v>#NAME?</v>
      </c>
      <c r="F212" s="134" t="e">
        <f t="shared" si="124"/>
        <v>#NAME?</v>
      </c>
      <c r="G212" s="144" t="e">
        <f>_xlfn.XLOOKUP(A212,人口!C:C,人口!G:G,"",0)</f>
        <v>#NAME?</v>
      </c>
      <c r="H212" s="134" t="e">
        <f t="shared" si="125"/>
        <v>#NAME?</v>
      </c>
      <c r="I212" s="151" t="e">
        <f t="shared" si="126"/>
        <v>#NAME?</v>
      </c>
      <c r="J212" s="151" t="e">
        <f t="shared" si="127"/>
        <v>#NAME?</v>
      </c>
      <c r="K212" s="151">
        <v>0</v>
      </c>
      <c r="L212" s="135" t="e">
        <f t="shared" si="128"/>
        <v>#NAME?</v>
      </c>
      <c r="M212" s="135" t="e">
        <f>_xlfn.XLOOKUP(A212,提前批资金分配明细!A:A,提前批资金分配明细!G:G,"",0)</f>
        <v>#NAME?</v>
      </c>
      <c r="N212" s="135" t="e">
        <f t="shared" si="129"/>
        <v>#NAME?</v>
      </c>
      <c r="O212" s="154" t="e">
        <f>_xlfn.XLOOKUP(A212,提前批资金分配明细!A:A,提前批资金分配明细!H:H,"",0)</f>
        <v>#NAME?</v>
      </c>
      <c r="P212" s="135" t="e">
        <f t="shared" si="130"/>
        <v>#NAME?</v>
      </c>
    </row>
    <row r="213" s="110" customFormat="true" spans="1:16">
      <c r="A213" s="132" t="s">
        <v>238</v>
      </c>
      <c r="B213" s="133">
        <v>1</v>
      </c>
      <c r="C213" s="134">
        <v>120</v>
      </c>
      <c r="D213" s="135" t="e">
        <f>_xlfn.XLOOKUP($A213,人口!$C:$C,人口!F:F,"",0)</f>
        <v>#NAME?</v>
      </c>
      <c r="E213" s="134" t="e">
        <f t="shared" si="123"/>
        <v>#NAME?</v>
      </c>
      <c r="F213" s="134" t="e">
        <f t="shared" si="124"/>
        <v>#NAME?</v>
      </c>
      <c r="G213" s="144" t="e">
        <f>_xlfn.XLOOKUP(A213,人口!C:C,人口!G:G,"",0)</f>
        <v>#NAME?</v>
      </c>
      <c r="H213" s="134" t="e">
        <f t="shared" si="125"/>
        <v>#NAME?</v>
      </c>
      <c r="I213" s="151" t="e">
        <f t="shared" si="126"/>
        <v>#NAME?</v>
      </c>
      <c r="J213" s="151" t="e">
        <f t="shared" si="127"/>
        <v>#NAME?</v>
      </c>
      <c r="K213" s="151">
        <v>0</v>
      </c>
      <c r="L213" s="135" t="e">
        <f t="shared" si="128"/>
        <v>#NAME?</v>
      </c>
      <c r="M213" s="135" t="e">
        <f>_xlfn.XLOOKUP(A213,提前批资金分配明细!A:A,提前批资金分配明细!G:G,"",0)</f>
        <v>#NAME?</v>
      </c>
      <c r="N213" s="135" t="e">
        <f t="shared" si="129"/>
        <v>#NAME?</v>
      </c>
      <c r="O213" s="154" t="e">
        <f>_xlfn.XLOOKUP(A213,提前批资金分配明细!A:A,提前批资金分配明细!H:H,"",0)</f>
        <v>#NAME?</v>
      </c>
      <c r="P213" s="135" t="e">
        <f t="shared" si="130"/>
        <v>#NAME?</v>
      </c>
    </row>
    <row r="214" s="110" customFormat="true" spans="1:16">
      <c r="A214" s="129" t="s">
        <v>36</v>
      </c>
      <c r="B214" s="130">
        <f t="shared" ref="B214:K214" si="131">SUM(B215:B232)</f>
        <v>18</v>
      </c>
      <c r="C214" s="131">
        <f t="shared" si="131"/>
        <v>2440</v>
      </c>
      <c r="D214" s="128" t="e">
        <f>_xlfn.XLOOKUP($A214,人口!$C:$C,人口!F:F,"",0)</f>
        <v>#NAME?</v>
      </c>
      <c r="E214" s="131" t="e">
        <f t="shared" si="131"/>
        <v>#NAME?</v>
      </c>
      <c r="F214" s="131" t="e">
        <f t="shared" si="131"/>
        <v>#NAME?</v>
      </c>
      <c r="G214" s="131" t="e">
        <f t="shared" si="131"/>
        <v>#NAME?</v>
      </c>
      <c r="H214" s="131" t="e">
        <f t="shared" si="131"/>
        <v>#NAME?</v>
      </c>
      <c r="I214" s="131" t="e">
        <f t="shared" si="131"/>
        <v>#NAME?</v>
      </c>
      <c r="J214" s="131" t="e">
        <f t="shared" si="131"/>
        <v>#NAME?</v>
      </c>
      <c r="K214" s="128">
        <f t="shared" si="131"/>
        <v>0</v>
      </c>
      <c r="L214" s="128" t="e">
        <f t="shared" si="128"/>
        <v>#NAME?</v>
      </c>
      <c r="M214" s="128" t="e">
        <f>SUM(M215:M232)</f>
        <v>#NAME?</v>
      </c>
      <c r="N214" s="128" t="e">
        <f t="shared" si="129"/>
        <v>#NAME?</v>
      </c>
      <c r="O214" s="128" t="e">
        <f>SUM(O215:O232)</f>
        <v>#NAME?</v>
      </c>
      <c r="P214" s="128" t="e">
        <f t="shared" si="130"/>
        <v>#NAME?</v>
      </c>
    </row>
    <row r="215" s="110" customFormat="true" ht="13.5" customHeight="true" spans="1:16">
      <c r="A215" s="132" t="s">
        <v>239</v>
      </c>
      <c r="B215" s="133">
        <v>1</v>
      </c>
      <c r="C215" s="134">
        <v>400</v>
      </c>
      <c r="D215" s="135" t="e">
        <f>_xlfn.XLOOKUP($A215,人口!$C:$C,人口!F:F,"",0)</f>
        <v>#NAME?</v>
      </c>
      <c r="E215" s="134" t="e">
        <f t="shared" ref="E215:E232" si="132">ROUND($E$1/$D$7*D215,2)</f>
        <v>#NAME?</v>
      </c>
      <c r="F215" s="134" t="e">
        <f t="shared" ref="F215:F232" si="133">C215+E215</f>
        <v>#NAME?</v>
      </c>
      <c r="G215" s="144" t="e">
        <f>_xlfn.XLOOKUP(A215,人口!C:C,人口!G:G,"",0)</f>
        <v>#NAME?</v>
      </c>
      <c r="H215" s="134" t="e">
        <f t="shared" ref="H215:H232" si="134">F215*LOG(G215)</f>
        <v>#NAME?</v>
      </c>
      <c r="I215" s="151" t="e">
        <f t="shared" ref="I215:I232" si="135">H215/$H$7*$H$1</f>
        <v>#NAME?</v>
      </c>
      <c r="J215" s="151" t="e">
        <f t="shared" ref="J215:J232" si="136">I215-F215</f>
        <v>#NAME?</v>
      </c>
      <c r="K215" s="151">
        <v>0</v>
      </c>
      <c r="L215" s="135" t="e">
        <f t="shared" si="128"/>
        <v>#NAME?</v>
      </c>
      <c r="M215" s="135" t="e">
        <f>_xlfn.XLOOKUP(A215,提前批资金分配明细!A:A,提前批资金分配明细!G:G,"",0)</f>
        <v>#NAME?</v>
      </c>
      <c r="N215" s="135" t="e">
        <f t="shared" si="129"/>
        <v>#NAME?</v>
      </c>
      <c r="O215" s="154" t="e">
        <f>_xlfn.XLOOKUP(A215,提前批资金分配明细!A:A,提前批资金分配明细!H:H,"",0)</f>
        <v>#NAME?</v>
      </c>
      <c r="P215" s="135" t="e">
        <f t="shared" si="130"/>
        <v>#NAME?</v>
      </c>
    </row>
    <row r="216" s="110" customFormat="true" spans="1:16">
      <c r="A216" s="132" t="s">
        <v>240</v>
      </c>
      <c r="B216" s="133">
        <v>1</v>
      </c>
      <c r="C216" s="134">
        <v>120</v>
      </c>
      <c r="D216" s="135" t="e">
        <f>_xlfn.XLOOKUP($A216,人口!$C:$C,人口!F:F,"",0)</f>
        <v>#NAME?</v>
      </c>
      <c r="E216" s="134" t="e">
        <f t="shared" si="132"/>
        <v>#NAME?</v>
      </c>
      <c r="F216" s="134" t="e">
        <f t="shared" si="133"/>
        <v>#NAME?</v>
      </c>
      <c r="G216" s="144" t="e">
        <f>_xlfn.XLOOKUP(A216,人口!C:C,人口!G:G,"",0)</f>
        <v>#NAME?</v>
      </c>
      <c r="H216" s="134" t="e">
        <f t="shared" si="134"/>
        <v>#NAME?</v>
      </c>
      <c r="I216" s="151" t="e">
        <f t="shared" si="135"/>
        <v>#NAME?</v>
      </c>
      <c r="J216" s="151" t="e">
        <f t="shared" si="136"/>
        <v>#NAME?</v>
      </c>
      <c r="K216" s="151">
        <v>0</v>
      </c>
      <c r="L216" s="135" t="e">
        <f t="shared" si="128"/>
        <v>#NAME?</v>
      </c>
      <c r="M216" s="135" t="e">
        <f>_xlfn.XLOOKUP(A216,提前批资金分配明细!A:A,提前批资金分配明细!G:G,"",0)</f>
        <v>#NAME?</v>
      </c>
      <c r="N216" s="135" t="e">
        <f t="shared" si="129"/>
        <v>#NAME?</v>
      </c>
      <c r="O216" s="154" t="e">
        <f>_xlfn.XLOOKUP(A216,提前批资金分配明细!A:A,提前批资金分配明细!H:H,"",0)</f>
        <v>#NAME?</v>
      </c>
      <c r="P216" s="135" t="e">
        <f t="shared" si="130"/>
        <v>#NAME?</v>
      </c>
    </row>
    <row r="217" s="110" customFormat="true" spans="1:16">
      <c r="A217" s="132" t="s">
        <v>241</v>
      </c>
      <c r="B217" s="133">
        <v>1</v>
      </c>
      <c r="C217" s="134">
        <v>120</v>
      </c>
      <c r="D217" s="135" t="e">
        <f>_xlfn.XLOOKUP($A217,人口!$C:$C,人口!F:F,"",0)</f>
        <v>#NAME?</v>
      </c>
      <c r="E217" s="134" t="e">
        <f t="shared" si="132"/>
        <v>#NAME?</v>
      </c>
      <c r="F217" s="134" t="e">
        <f t="shared" si="133"/>
        <v>#NAME?</v>
      </c>
      <c r="G217" s="144" t="e">
        <f>_xlfn.XLOOKUP(A217,人口!C:C,人口!G:G,"",0)</f>
        <v>#NAME?</v>
      </c>
      <c r="H217" s="134" t="e">
        <f t="shared" si="134"/>
        <v>#NAME?</v>
      </c>
      <c r="I217" s="151" t="e">
        <f t="shared" si="135"/>
        <v>#NAME?</v>
      </c>
      <c r="J217" s="151" t="e">
        <f t="shared" si="136"/>
        <v>#NAME?</v>
      </c>
      <c r="K217" s="151">
        <v>0</v>
      </c>
      <c r="L217" s="135" t="e">
        <f t="shared" si="128"/>
        <v>#NAME?</v>
      </c>
      <c r="M217" s="135" t="e">
        <f>_xlfn.XLOOKUP(A217,提前批资金分配明细!A:A,提前批资金分配明细!G:G,"",0)</f>
        <v>#NAME?</v>
      </c>
      <c r="N217" s="135" t="e">
        <f t="shared" si="129"/>
        <v>#NAME?</v>
      </c>
      <c r="O217" s="154" t="e">
        <f>_xlfn.XLOOKUP(A217,提前批资金分配明细!A:A,提前批资金分配明细!H:H,"",0)</f>
        <v>#NAME?</v>
      </c>
      <c r="P217" s="135" t="e">
        <f t="shared" si="130"/>
        <v>#NAME?</v>
      </c>
    </row>
    <row r="218" s="110" customFormat="true" spans="1:16">
      <c r="A218" s="132" t="s">
        <v>242</v>
      </c>
      <c r="B218" s="133">
        <v>1</v>
      </c>
      <c r="C218" s="134">
        <v>120</v>
      </c>
      <c r="D218" s="135" t="e">
        <f>_xlfn.XLOOKUP($A218,人口!$C:$C,人口!F:F,"",0)</f>
        <v>#NAME?</v>
      </c>
      <c r="E218" s="134" t="e">
        <f t="shared" si="132"/>
        <v>#NAME?</v>
      </c>
      <c r="F218" s="134" t="e">
        <f t="shared" si="133"/>
        <v>#NAME?</v>
      </c>
      <c r="G218" s="144" t="e">
        <f>_xlfn.XLOOKUP(A218,人口!C:C,人口!G:G,"",0)</f>
        <v>#NAME?</v>
      </c>
      <c r="H218" s="134" t="e">
        <f t="shared" si="134"/>
        <v>#NAME?</v>
      </c>
      <c r="I218" s="151" t="e">
        <f t="shared" si="135"/>
        <v>#NAME?</v>
      </c>
      <c r="J218" s="151" t="e">
        <f t="shared" si="136"/>
        <v>#NAME?</v>
      </c>
      <c r="K218" s="151">
        <v>0</v>
      </c>
      <c r="L218" s="135" t="e">
        <f t="shared" si="128"/>
        <v>#NAME?</v>
      </c>
      <c r="M218" s="135" t="e">
        <f>_xlfn.XLOOKUP(A218,提前批资金分配明细!A:A,提前批资金分配明细!G:G,"",0)</f>
        <v>#NAME?</v>
      </c>
      <c r="N218" s="135" t="e">
        <f t="shared" si="129"/>
        <v>#NAME?</v>
      </c>
      <c r="O218" s="154" t="e">
        <f>_xlfn.XLOOKUP(A218,提前批资金分配明细!A:A,提前批资金分配明细!H:H,"",0)</f>
        <v>#NAME?</v>
      </c>
      <c r="P218" s="135" t="e">
        <f t="shared" si="130"/>
        <v>#NAME?</v>
      </c>
    </row>
    <row r="219" s="110" customFormat="true" spans="1:16">
      <c r="A219" s="132" t="s">
        <v>243</v>
      </c>
      <c r="B219" s="133">
        <v>1</v>
      </c>
      <c r="C219" s="134">
        <v>120</v>
      </c>
      <c r="D219" s="135" t="e">
        <f>_xlfn.XLOOKUP($A219,人口!$C:$C,人口!F:F,"",0)</f>
        <v>#NAME?</v>
      </c>
      <c r="E219" s="134" t="e">
        <f t="shared" si="132"/>
        <v>#NAME?</v>
      </c>
      <c r="F219" s="134" t="e">
        <f t="shared" si="133"/>
        <v>#NAME?</v>
      </c>
      <c r="G219" s="144" t="e">
        <f>_xlfn.XLOOKUP(A219,人口!C:C,人口!G:G,"",0)</f>
        <v>#NAME?</v>
      </c>
      <c r="H219" s="134" t="e">
        <f t="shared" si="134"/>
        <v>#NAME?</v>
      </c>
      <c r="I219" s="151" t="e">
        <f t="shared" si="135"/>
        <v>#NAME?</v>
      </c>
      <c r="J219" s="151" t="e">
        <f t="shared" si="136"/>
        <v>#NAME?</v>
      </c>
      <c r="K219" s="151">
        <v>0</v>
      </c>
      <c r="L219" s="135" t="e">
        <f t="shared" si="128"/>
        <v>#NAME?</v>
      </c>
      <c r="M219" s="135" t="e">
        <f>_xlfn.XLOOKUP(A219,提前批资金分配明细!A:A,提前批资金分配明细!G:G,"",0)</f>
        <v>#NAME?</v>
      </c>
      <c r="N219" s="135" t="e">
        <f t="shared" si="129"/>
        <v>#NAME?</v>
      </c>
      <c r="O219" s="154" t="e">
        <f>_xlfn.XLOOKUP(A219,提前批资金分配明细!A:A,提前批资金分配明细!H:H,"",0)</f>
        <v>#NAME?</v>
      </c>
      <c r="P219" s="135" t="e">
        <f t="shared" si="130"/>
        <v>#NAME?</v>
      </c>
    </row>
    <row r="220" s="110" customFormat="true" spans="1:16">
      <c r="A220" s="132" t="s">
        <v>244</v>
      </c>
      <c r="B220" s="133">
        <v>1</v>
      </c>
      <c r="C220" s="134">
        <v>120</v>
      </c>
      <c r="D220" s="135" t="e">
        <f>_xlfn.XLOOKUP($A220,人口!$C:$C,人口!F:F,"",0)</f>
        <v>#NAME?</v>
      </c>
      <c r="E220" s="134" t="e">
        <f t="shared" si="132"/>
        <v>#NAME?</v>
      </c>
      <c r="F220" s="134" t="e">
        <f t="shared" si="133"/>
        <v>#NAME?</v>
      </c>
      <c r="G220" s="144" t="e">
        <f>_xlfn.XLOOKUP(A220,人口!C:C,人口!G:G,"",0)</f>
        <v>#NAME?</v>
      </c>
      <c r="H220" s="134" t="e">
        <f t="shared" si="134"/>
        <v>#NAME?</v>
      </c>
      <c r="I220" s="151" t="e">
        <f t="shared" si="135"/>
        <v>#NAME?</v>
      </c>
      <c r="J220" s="151" t="e">
        <f t="shared" si="136"/>
        <v>#NAME?</v>
      </c>
      <c r="K220" s="151">
        <v>0</v>
      </c>
      <c r="L220" s="135" t="e">
        <f t="shared" si="128"/>
        <v>#NAME?</v>
      </c>
      <c r="M220" s="135" t="e">
        <f>_xlfn.XLOOKUP(A220,提前批资金分配明细!A:A,提前批资金分配明细!G:G,"",0)</f>
        <v>#NAME?</v>
      </c>
      <c r="N220" s="135" t="e">
        <f t="shared" si="129"/>
        <v>#NAME?</v>
      </c>
      <c r="O220" s="154" t="e">
        <f>_xlfn.XLOOKUP(A220,提前批资金分配明细!A:A,提前批资金分配明细!H:H,"",0)</f>
        <v>#NAME?</v>
      </c>
      <c r="P220" s="135" t="e">
        <f t="shared" si="130"/>
        <v>#NAME?</v>
      </c>
    </row>
    <row r="221" s="110" customFormat="true" spans="1:16">
      <c r="A221" s="132" t="s">
        <v>245</v>
      </c>
      <c r="B221" s="133">
        <v>1</v>
      </c>
      <c r="C221" s="134">
        <v>120</v>
      </c>
      <c r="D221" s="135" t="e">
        <f>_xlfn.XLOOKUP($A221,人口!$C:$C,人口!F:F,"",0)</f>
        <v>#NAME?</v>
      </c>
      <c r="E221" s="134" t="e">
        <f t="shared" si="132"/>
        <v>#NAME?</v>
      </c>
      <c r="F221" s="134" t="e">
        <f t="shared" si="133"/>
        <v>#NAME?</v>
      </c>
      <c r="G221" s="144" t="e">
        <f>_xlfn.XLOOKUP(A221,人口!C:C,人口!G:G,"",0)</f>
        <v>#NAME?</v>
      </c>
      <c r="H221" s="134" t="e">
        <f t="shared" si="134"/>
        <v>#NAME?</v>
      </c>
      <c r="I221" s="151" t="e">
        <f t="shared" si="135"/>
        <v>#NAME?</v>
      </c>
      <c r="J221" s="151" t="e">
        <f t="shared" si="136"/>
        <v>#NAME?</v>
      </c>
      <c r="K221" s="151">
        <v>0</v>
      </c>
      <c r="L221" s="135" t="e">
        <f t="shared" si="128"/>
        <v>#NAME?</v>
      </c>
      <c r="M221" s="135" t="e">
        <f>_xlfn.XLOOKUP(A221,提前批资金分配明细!A:A,提前批资金分配明细!G:G,"",0)</f>
        <v>#NAME?</v>
      </c>
      <c r="N221" s="135" t="e">
        <f t="shared" si="129"/>
        <v>#NAME?</v>
      </c>
      <c r="O221" s="154" t="e">
        <f>_xlfn.XLOOKUP(A221,提前批资金分配明细!A:A,提前批资金分配明细!H:H,"",0)</f>
        <v>#NAME?</v>
      </c>
      <c r="P221" s="135" t="e">
        <f t="shared" si="130"/>
        <v>#NAME?</v>
      </c>
    </row>
    <row r="222" s="110" customFormat="true" spans="1:16">
      <c r="A222" s="132" t="s">
        <v>246</v>
      </c>
      <c r="B222" s="133">
        <v>1</v>
      </c>
      <c r="C222" s="134">
        <v>120</v>
      </c>
      <c r="D222" s="135" t="e">
        <f>_xlfn.XLOOKUP($A222,人口!$C:$C,人口!F:F,"",0)</f>
        <v>#NAME?</v>
      </c>
      <c r="E222" s="134" t="e">
        <f t="shared" si="132"/>
        <v>#NAME?</v>
      </c>
      <c r="F222" s="134" t="e">
        <f t="shared" si="133"/>
        <v>#NAME?</v>
      </c>
      <c r="G222" s="144" t="e">
        <f>_xlfn.XLOOKUP(A222,人口!C:C,人口!G:G,"",0)</f>
        <v>#NAME?</v>
      </c>
      <c r="H222" s="134" t="e">
        <f t="shared" si="134"/>
        <v>#NAME?</v>
      </c>
      <c r="I222" s="151" t="e">
        <f t="shared" si="135"/>
        <v>#NAME?</v>
      </c>
      <c r="J222" s="151" t="e">
        <f t="shared" si="136"/>
        <v>#NAME?</v>
      </c>
      <c r="K222" s="151">
        <v>0</v>
      </c>
      <c r="L222" s="135" t="e">
        <f t="shared" si="128"/>
        <v>#NAME?</v>
      </c>
      <c r="M222" s="135" t="e">
        <f>_xlfn.XLOOKUP(A222,提前批资金分配明细!A:A,提前批资金分配明细!G:G,"",0)</f>
        <v>#NAME?</v>
      </c>
      <c r="N222" s="135" t="e">
        <f t="shared" si="129"/>
        <v>#NAME?</v>
      </c>
      <c r="O222" s="154" t="e">
        <f>_xlfn.XLOOKUP(A222,提前批资金分配明细!A:A,提前批资金分配明细!H:H,"",0)</f>
        <v>#NAME?</v>
      </c>
      <c r="P222" s="135" t="e">
        <f t="shared" si="130"/>
        <v>#NAME?</v>
      </c>
    </row>
    <row r="223" s="110" customFormat="true" spans="1:16">
      <c r="A223" s="132" t="s">
        <v>247</v>
      </c>
      <c r="B223" s="133">
        <v>1</v>
      </c>
      <c r="C223" s="134">
        <v>120</v>
      </c>
      <c r="D223" s="135" t="e">
        <f>_xlfn.XLOOKUP($A223,人口!$C:$C,人口!F:F,"",0)</f>
        <v>#NAME?</v>
      </c>
      <c r="E223" s="134" t="e">
        <f t="shared" si="132"/>
        <v>#NAME?</v>
      </c>
      <c r="F223" s="134" t="e">
        <f t="shared" si="133"/>
        <v>#NAME?</v>
      </c>
      <c r="G223" s="144" t="e">
        <f>_xlfn.XLOOKUP(A223,人口!C:C,人口!G:G,"",0)</f>
        <v>#NAME?</v>
      </c>
      <c r="H223" s="134" t="e">
        <f t="shared" si="134"/>
        <v>#NAME?</v>
      </c>
      <c r="I223" s="151" t="e">
        <f t="shared" si="135"/>
        <v>#NAME?</v>
      </c>
      <c r="J223" s="151" t="e">
        <f t="shared" si="136"/>
        <v>#NAME?</v>
      </c>
      <c r="K223" s="151">
        <v>0</v>
      </c>
      <c r="L223" s="135" t="e">
        <f t="shared" si="128"/>
        <v>#NAME?</v>
      </c>
      <c r="M223" s="135" t="e">
        <f>_xlfn.XLOOKUP(A223,提前批资金分配明细!A:A,提前批资金分配明细!G:G,"",0)</f>
        <v>#NAME?</v>
      </c>
      <c r="N223" s="135" t="e">
        <f t="shared" si="129"/>
        <v>#NAME?</v>
      </c>
      <c r="O223" s="154" t="e">
        <f>_xlfn.XLOOKUP(A223,提前批资金分配明细!A:A,提前批资金分配明细!H:H,"",0)</f>
        <v>#NAME?</v>
      </c>
      <c r="P223" s="135" t="e">
        <f t="shared" si="130"/>
        <v>#NAME?</v>
      </c>
    </row>
    <row r="224" s="110" customFormat="true" spans="1:16">
      <c r="A224" s="132" t="s">
        <v>248</v>
      </c>
      <c r="B224" s="133">
        <v>1</v>
      </c>
      <c r="C224" s="134">
        <v>120</v>
      </c>
      <c r="D224" s="135" t="e">
        <f>_xlfn.XLOOKUP($A224,人口!$C:$C,人口!F:F,"",0)</f>
        <v>#NAME?</v>
      </c>
      <c r="E224" s="134" t="e">
        <f t="shared" si="132"/>
        <v>#NAME?</v>
      </c>
      <c r="F224" s="134" t="e">
        <f t="shared" si="133"/>
        <v>#NAME?</v>
      </c>
      <c r="G224" s="144" t="e">
        <f>_xlfn.XLOOKUP(A224,人口!C:C,人口!G:G,"",0)</f>
        <v>#NAME?</v>
      </c>
      <c r="H224" s="134" t="e">
        <f t="shared" si="134"/>
        <v>#NAME?</v>
      </c>
      <c r="I224" s="151" t="e">
        <f t="shared" si="135"/>
        <v>#NAME?</v>
      </c>
      <c r="J224" s="151" t="e">
        <f t="shared" si="136"/>
        <v>#NAME?</v>
      </c>
      <c r="K224" s="151">
        <v>0</v>
      </c>
      <c r="L224" s="135" t="e">
        <f t="shared" si="128"/>
        <v>#NAME?</v>
      </c>
      <c r="M224" s="135" t="e">
        <f>_xlfn.XLOOKUP(A224,提前批资金分配明细!A:A,提前批资金分配明细!G:G,"",0)</f>
        <v>#NAME?</v>
      </c>
      <c r="N224" s="135" t="e">
        <f t="shared" si="129"/>
        <v>#NAME?</v>
      </c>
      <c r="O224" s="154" t="e">
        <f>_xlfn.XLOOKUP(A224,提前批资金分配明细!A:A,提前批资金分配明细!H:H,"",0)</f>
        <v>#NAME?</v>
      </c>
      <c r="P224" s="135" t="e">
        <f t="shared" si="130"/>
        <v>#NAME?</v>
      </c>
    </row>
    <row r="225" s="111" customFormat="true" spans="1:16">
      <c r="A225" s="132" t="s">
        <v>249</v>
      </c>
      <c r="B225" s="133">
        <v>1</v>
      </c>
      <c r="C225" s="134">
        <v>120</v>
      </c>
      <c r="D225" s="135" t="e">
        <f>_xlfn.XLOOKUP($A225,人口!$C:$C,人口!F:F,"",0)</f>
        <v>#NAME?</v>
      </c>
      <c r="E225" s="134" t="e">
        <f t="shared" si="132"/>
        <v>#NAME?</v>
      </c>
      <c r="F225" s="134" t="e">
        <f t="shared" si="133"/>
        <v>#NAME?</v>
      </c>
      <c r="G225" s="144" t="e">
        <f>_xlfn.XLOOKUP(A225,人口!C:C,人口!G:G,"",0)</f>
        <v>#NAME?</v>
      </c>
      <c r="H225" s="134" t="e">
        <f t="shared" si="134"/>
        <v>#NAME?</v>
      </c>
      <c r="I225" s="151" t="e">
        <f t="shared" si="135"/>
        <v>#NAME?</v>
      </c>
      <c r="J225" s="151" t="e">
        <f t="shared" si="136"/>
        <v>#NAME?</v>
      </c>
      <c r="K225" s="151">
        <v>0</v>
      </c>
      <c r="L225" s="135" t="e">
        <f t="shared" si="128"/>
        <v>#NAME?</v>
      </c>
      <c r="M225" s="135" t="e">
        <f>_xlfn.XLOOKUP(A225,提前批资金分配明细!A:A,提前批资金分配明细!G:G,"",0)</f>
        <v>#NAME?</v>
      </c>
      <c r="N225" s="135" t="e">
        <f t="shared" si="129"/>
        <v>#NAME?</v>
      </c>
      <c r="O225" s="154" t="e">
        <f>_xlfn.XLOOKUP(A225,提前批资金分配明细!A:A,提前批资金分配明细!H:H,"",0)</f>
        <v>#NAME?</v>
      </c>
      <c r="P225" s="135" t="e">
        <f t="shared" si="130"/>
        <v>#NAME?</v>
      </c>
    </row>
    <row r="226" s="110" customFormat="true" spans="1:16">
      <c r="A226" s="132" t="s">
        <v>250</v>
      </c>
      <c r="B226" s="133">
        <v>1</v>
      </c>
      <c r="C226" s="134">
        <v>120</v>
      </c>
      <c r="D226" s="135" t="e">
        <f>_xlfn.XLOOKUP($A226,人口!$C:$C,人口!F:F,"",0)</f>
        <v>#NAME?</v>
      </c>
      <c r="E226" s="134" t="e">
        <f t="shared" si="132"/>
        <v>#NAME?</v>
      </c>
      <c r="F226" s="134" t="e">
        <f t="shared" si="133"/>
        <v>#NAME?</v>
      </c>
      <c r="G226" s="144" t="e">
        <f>_xlfn.XLOOKUP(A226,人口!C:C,人口!G:G,"",0)</f>
        <v>#NAME?</v>
      </c>
      <c r="H226" s="134" t="e">
        <f t="shared" si="134"/>
        <v>#NAME?</v>
      </c>
      <c r="I226" s="151" t="e">
        <f t="shared" si="135"/>
        <v>#NAME?</v>
      </c>
      <c r="J226" s="151" t="e">
        <f t="shared" si="136"/>
        <v>#NAME?</v>
      </c>
      <c r="K226" s="151">
        <v>0</v>
      </c>
      <c r="L226" s="135" t="e">
        <f t="shared" si="128"/>
        <v>#NAME?</v>
      </c>
      <c r="M226" s="135" t="e">
        <f>_xlfn.XLOOKUP(A226,提前批资金分配明细!A:A,提前批资金分配明细!G:G,"",0)</f>
        <v>#NAME?</v>
      </c>
      <c r="N226" s="135" t="e">
        <f t="shared" si="129"/>
        <v>#NAME?</v>
      </c>
      <c r="O226" s="154" t="e">
        <f>_xlfn.XLOOKUP(A226,提前批资金分配明细!A:A,提前批资金分配明细!H:H,"",0)</f>
        <v>#NAME?</v>
      </c>
      <c r="P226" s="135" t="e">
        <f t="shared" si="130"/>
        <v>#NAME?</v>
      </c>
    </row>
    <row r="227" s="110" customFormat="true" spans="1:16">
      <c r="A227" s="132" t="s">
        <v>251</v>
      </c>
      <c r="B227" s="133">
        <v>1</v>
      </c>
      <c r="C227" s="134">
        <v>120</v>
      </c>
      <c r="D227" s="135" t="e">
        <f>_xlfn.XLOOKUP($A227,人口!$C:$C,人口!F:F,"",0)</f>
        <v>#NAME?</v>
      </c>
      <c r="E227" s="134" t="e">
        <f t="shared" si="132"/>
        <v>#NAME?</v>
      </c>
      <c r="F227" s="134" t="e">
        <f t="shared" si="133"/>
        <v>#NAME?</v>
      </c>
      <c r="G227" s="144" t="e">
        <f>_xlfn.XLOOKUP(A227,人口!C:C,人口!G:G,"",0)</f>
        <v>#NAME?</v>
      </c>
      <c r="H227" s="134" t="e">
        <f t="shared" si="134"/>
        <v>#NAME?</v>
      </c>
      <c r="I227" s="151" t="e">
        <f t="shared" si="135"/>
        <v>#NAME?</v>
      </c>
      <c r="J227" s="151" t="e">
        <f t="shared" si="136"/>
        <v>#NAME?</v>
      </c>
      <c r="K227" s="151">
        <v>0</v>
      </c>
      <c r="L227" s="135" t="e">
        <f t="shared" si="128"/>
        <v>#NAME?</v>
      </c>
      <c r="M227" s="135" t="e">
        <f>_xlfn.XLOOKUP(A227,提前批资金分配明细!A:A,提前批资金分配明细!G:G,"",0)</f>
        <v>#NAME?</v>
      </c>
      <c r="N227" s="135" t="e">
        <f t="shared" si="129"/>
        <v>#NAME?</v>
      </c>
      <c r="O227" s="154" t="e">
        <f>_xlfn.XLOOKUP(A227,提前批资金分配明细!A:A,提前批资金分配明细!H:H,"",0)</f>
        <v>#NAME?</v>
      </c>
      <c r="P227" s="135" t="e">
        <f t="shared" si="130"/>
        <v>#NAME?</v>
      </c>
    </row>
    <row r="228" s="110" customFormat="true" spans="1:16">
      <c r="A228" s="132" t="s">
        <v>252</v>
      </c>
      <c r="B228" s="133">
        <v>1</v>
      </c>
      <c r="C228" s="134">
        <v>120</v>
      </c>
      <c r="D228" s="135" t="e">
        <f>_xlfn.XLOOKUP($A228,人口!$C:$C,人口!F:F,"",0)</f>
        <v>#NAME?</v>
      </c>
      <c r="E228" s="134" t="e">
        <f t="shared" si="132"/>
        <v>#NAME?</v>
      </c>
      <c r="F228" s="134" t="e">
        <f t="shared" si="133"/>
        <v>#NAME?</v>
      </c>
      <c r="G228" s="144" t="e">
        <f>_xlfn.XLOOKUP(A228,人口!C:C,人口!G:G,"",0)</f>
        <v>#NAME?</v>
      </c>
      <c r="H228" s="134" t="e">
        <f t="shared" si="134"/>
        <v>#NAME?</v>
      </c>
      <c r="I228" s="151" t="e">
        <f t="shared" si="135"/>
        <v>#NAME?</v>
      </c>
      <c r="J228" s="151" t="e">
        <f t="shared" si="136"/>
        <v>#NAME?</v>
      </c>
      <c r="K228" s="151">
        <v>0</v>
      </c>
      <c r="L228" s="135" t="e">
        <f t="shared" si="128"/>
        <v>#NAME?</v>
      </c>
      <c r="M228" s="135" t="e">
        <f>_xlfn.XLOOKUP(A228,提前批资金分配明细!A:A,提前批资金分配明细!G:G,"",0)</f>
        <v>#NAME?</v>
      </c>
      <c r="N228" s="135" t="e">
        <f t="shared" si="129"/>
        <v>#NAME?</v>
      </c>
      <c r="O228" s="154" t="e">
        <f>_xlfn.XLOOKUP(A228,提前批资金分配明细!A:A,提前批资金分配明细!H:H,"",0)</f>
        <v>#NAME?</v>
      </c>
      <c r="P228" s="135" t="e">
        <f t="shared" si="130"/>
        <v>#NAME?</v>
      </c>
    </row>
    <row r="229" s="110" customFormat="true" spans="1:16">
      <c r="A229" s="132" t="s">
        <v>253</v>
      </c>
      <c r="B229" s="133">
        <v>1</v>
      </c>
      <c r="C229" s="134">
        <v>120</v>
      </c>
      <c r="D229" s="135" t="e">
        <f>_xlfn.XLOOKUP($A229,人口!$C:$C,人口!F:F,"",0)</f>
        <v>#NAME?</v>
      </c>
      <c r="E229" s="134" t="e">
        <f t="shared" si="132"/>
        <v>#NAME?</v>
      </c>
      <c r="F229" s="134" t="e">
        <f t="shared" si="133"/>
        <v>#NAME?</v>
      </c>
      <c r="G229" s="144" t="e">
        <f>_xlfn.XLOOKUP(A229,人口!C:C,人口!G:G,"",0)</f>
        <v>#NAME?</v>
      </c>
      <c r="H229" s="134" t="e">
        <f t="shared" si="134"/>
        <v>#NAME?</v>
      </c>
      <c r="I229" s="151" t="e">
        <f t="shared" si="135"/>
        <v>#NAME?</v>
      </c>
      <c r="J229" s="151" t="e">
        <f t="shared" si="136"/>
        <v>#NAME?</v>
      </c>
      <c r="K229" s="151">
        <v>0</v>
      </c>
      <c r="L229" s="135" t="e">
        <f t="shared" si="128"/>
        <v>#NAME?</v>
      </c>
      <c r="M229" s="135" t="e">
        <f>_xlfn.XLOOKUP(A229,提前批资金分配明细!A:A,提前批资金分配明细!G:G,"",0)</f>
        <v>#NAME?</v>
      </c>
      <c r="N229" s="135" t="e">
        <f t="shared" si="129"/>
        <v>#NAME?</v>
      </c>
      <c r="O229" s="154" t="e">
        <f>_xlfn.XLOOKUP(A229,提前批资金分配明细!A:A,提前批资金分配明细!H:H,"",0)</f>
        <v>#NAME?</v>
      </c>
      <c r="P229" s="135" t="e">
        <f t="shared" si="130"/>
        <v>#NAME?</v>
      </c>
    </row>
    <row r="230" s="110" customFormat="true" spans="1:16">
      <c r="A230" s="132" t="s">
        <v>254</v>
      </c>
      <c r="B230" s="133">
        <v>1</v>
      </c>
      <c r="C230" s="134">
        <v>120</v>
      </c>
      <c r="D230" s="135" t="e">
        <f>_xlfn.XLOOKUP($A230,人口!$C:$C,人口!F:F,"",0)</f>
        <v>#NAME?</v>
      </c>
      <c r="E230" s="134" t="e">
        <f t="shared" si="132"/>
        <v>#NAME?</v>
      </c>
      <c r="F230" s="134" t="e">
        <f t="shared" si="133"/>
        <v>#NAME?</v>
      </c>
      <c r="G230" s="144" t="e">
        <f>_xlfn.XLOOKUP(A230,人口!C:C,人口!G:G,"",0)</f>
        <v>#NAME?</v>
      </c>
      <c r="H230" s="134" t="e">
        <f t="shared" si="134"/>
        <v>#NAME?</v>
      </c>
      <c r="I230" s="151" t="e">
        <f t="shared" si="135"/>
        <v>#NAME?</v>
      </c>
      <c r="J230" s="151" t="e">
        <f t="shared" si="136"/>
        <v>#NAME?</v>
      </c>
      <c r="K230" s="151">
        <v>0</v>
      </c>
      <c r="L230" s="135" t="e">
        <f t="shared" si="128"/>
        <v>#NAME?</v>
      </c>
      <c r="M230" s="135" t="e">
        <f>_xlfn.XLOOKUP(A230,提前批资金分配明细!A:A,提前批资金分配明细!G:G,"",0)</f>
        <v>#NAME?</v>
      </c>
      <c r="N230" s="135" t="e">
        <f t="shared" si="129"/>
        <v>#NAME?</v>
      </c>
      <c r="O230" s="154" t="e">
        <f>_xlfn.XLOOKUP(A230,提前批资金分配明细!A:A,提前批资金分配明细!H:H,"",0)</f>
        <v>#NAME?</v>
      </c>
      <c r="P230" s="135" t="e">
        <f t="shared" si="130"/>
        <v>#NAME?</v>
      </c>
    </row>
    <row r="231" s="110" customFormat="true" spans="1:16">
      <c r="A231" s="132" t="s">
        <v>255</v>
      </c>
      <c r="B231" s="133">
        <v>1</v>
      </c>
      <c r="C231" s="134">
        <v>120</v>
      </c>
      <c r="D231" s="135" t="e">
        <f>_xlfn.XLOOKUP($A231,人口!$C:$C,人口!F:F,"",0)</f>
        <v>#NAME?</v>
      </c>
      <c r="E231" s="134" t="e">
        <f t="shared" si="132"/>
        <v>#NAME?</v>
      </c>
      <c r="F231" s="134" t="e">
        <f t="shared" si="133"/>
        <v>#NAME?</v>
      </c>
      <c r="G231" s="144" t="e">
        <f>_xlfn.XLOOKUP(A231,人口!C:C,人口!G:G,"",0)</f>
        <v>#NAME?</v>
      </c>
      <c r="H231" s="134" t="e">
        <f t="shared" si="134"/>
        <v>#NAME?</v>
      </c>
      <c r="I231" s="151" t="e">
        <f t="shared" si="135"/>
        <v>#NAME?</v>
      </c>
      <c r="J231" s="151" t="e">
        <f t="shared" si="136"/>
        <v>#NAME?</v>
      </c>
      <c r="K231" s="151">
        <v>0</v>
      </c>
      <c r="L231" s="135" t="e">
        <f t="shared" si="128"/>
        <v>#NAME?</v>
      </c>
      <c r="M231" s="135" t="e">
        <f>_xlfn.XLOOKUP(A231,提前批资金分配明细!A:A,提前批资金分配明细!G:G,"",0)</f>
        <v>#NAME?</v>
      </c>
      <c r="N231" s="135" t="e">
        <f t="shared" si="129"/>
        <v>#NAME?</v>
      </c>
      <c r="O231" s="154" t="e">
        <f>_xlfn.XLOOKUP(A231,提前批资金分配明细!A:A,提前批资金分配明细!H:H,"",0)</f>
        <v>#NAME?</v>
      </c>
      <c r="P231" s="135" t="e">
        <f t="shared" si="130"/>
        <v>#NAME?</v>
      </c>
    </row>
    <row r="232" s="110" customFormat="true" spans="1:16">
      <c r="A232" s="132" t="s">
        <v>256</v>
      </c>
      <c r="B232" s="133">
        <v>1</v>
      </c>
      <c r="C232" s="134">
        <v>120</v>
      </c>
      <c r="D232" s="135" t="e">
        <f>_xlfn.XLOOKUP($A232,人口!$C:$C,人口!F:F,"",0)</f>
        <v>#NAME?</v>
      </c>
      <c r="E232" s="134" t="e">
        <f t="shared" si="132"/>
        <v>#NAME?</v>
      </c>
      <c r="F232" s="134" t="e">
        <f t="shared" si="133"/>
        <v>#NAME?</v>
      </c>
      <c r="G232" s="144" t="e">
        <f>_xlfn.XLOOKUP(A232,人口!C:C,人口!G:G,"",0)</f>
        <v>#NAME?</v>
      </c>
      <c r="H232" s="134" t="e">
        <f t="shared" si="134"/>
        <v>#NAME?</v>
      </c>
      <c r="I232" s="151" t="e">
        <f t="shared" si="135"/>
        <v>#NAME?</v>
      </c>
      <c r="J232" s="151" t="e">
        <f t="shared" si="136"/>
        <v>#NAME?</v>
      </c>
      <c r="K232" s="151">
        <v>0</v>
      </c>
      <c r="L232" s="135" t="e">
        <f t="shared" si="128"/>
        <v>#NAME?</v>
      </c>
      <c r="M232" s="135" t="e">
        <f>_xlfn.XLOOKUP(A232,提前批资金分配明细!A:A,提前批资金分配明细!G:G,"",0)</f>
        <v>#NAME?</v>
      </c>
      <c r="N232" s="135" t="e">
        <f t="shared" si="129"/>
        <v>#NAME?</v>
      </c>
      <c r="O232" s="154" t="e">
        <f>_xlfn.XLOOKUP(A232,提前批资金分配明细!A:A,提前批资金分配明细!H:H,"",0)</f>
        <v>#NAME?</v>
      </c>
      <c r="P232" s="135" t="e">
        <f t="shared" si="130"/>
        <v>#NAME?</v>
      </c>
    </row>
  </sheetData>
  <autoFilter ref="A6:P232">
    <extLst/>
  </autoFilter>
  <mergeCells count="12">
    <mergeCell ref="A2:P2"/>
    <mergeCell ref="B4:C4"/>
    <mergeCell ref="D4:E4"/>
    <mergeCell ref="G4:I4"/>
    <mergeCell ref="F4:F5"/>
    <mergeCell ref="J4:J5"/>
    <mergeCell ref="K4:K5"/>
    <mergeCell ref="L4:L5"/>
    <mergeCell ref="M4:M5"/>
    <mergeCell ref="N4:N5"/>
    <mergeCell ref="O4:O5"/>
    <mergeCell ref="P4:P5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2"/>
  <sheetViews>
    <sheetView zoomScale="90" zoomScaleNormal="90" workbookViewId="0">
      <pane xSplit="3" ySplit="7" topLeftCell="D120" activePane="bottomRight" state="frozen"/>
      <selection/>
      <selection pane="topRight"/>
      <selection pane="bottomLeft"/>
      <selection pane="bottomRight" activeCell="H8" sqref="H8"/>
    </sheetView>
  </sheetViews>
  <sheetFormatPr defaultColWidth="8.875" defaultRowHeight="13.5"/>
  <cols>
    <col min="1" max="1" width="21.75" customWidth="true"/>
    <col min="6" max="6" width="14.875" customWidth="true"/>
    <col min="7" max="7" width="16" customWidth="true"/>
  </cols>
  <sheetData>
    <row r="1" ht="22.5" spans="1:9">
      <c r="A1" s="99" t="s">
        <v>110</v>
      </c>
      <c r="B1" s="100"/>
      <c r="C1" s="99"/>
      <c r="D1" s="99"/>
      <c r="E1" s="107"/>
      <c r="F1" s="107"/>
      <c r="G1" s="107"/>
      <c r="H1" s="99"/>
      <c r="I1" s="101"/>
    </row>
    <row r="2" ht="14.25" spans="1:9">
      <c r="A2" s="101"/>
      <c r="B2" s="102"/>
      <c r="C2" s="102"/>
      <c r="D2" s="102"/>
      <c r="E2" s="102"/>
      <c r="F2" s="102"/>
      <c r="G2" s="102"/>
      <c r="H2" s="108" t="s">
        <v>2</v>
      </c>
      <c r="I2" s="101"/>
    </row>
    <row r="3" ht="24" customHeight="true" spans="1:9">
      <c r="A3" s="103" t="s">
        <v>3</v>
      </c>
      <c r="B3" s="103" t="s">
        <v>257</v>
      </c>
      <c r="C3" s="103"/>
      <c r="D3" s="103"/>
      <c r="E3" s="103"/>
      <c r="F3" s="109" t="s">
        <v>9</v>
      </c>
      <c r="G3" s="109" t="s">
        <v>258</v>
      </c>
      <c r="H3" s="103" t="s">
        <v>14</v>
      </c>
      <c r="I3" s="101"/>
    </row>
    <row r="4" ht="24" customHeight="true" spans="1:9">
      <c r="A4" s="103"/>
      <c r="B4" s="103" t="s">
        <v>6</v>
      </c>
      <c r="C4" s="103"/>
      <c r="D4" s="103" t="s">
        <v>7</v>
      </c>
      <c r="E4" s="103"/>
      <c r="F4" s="109"/>
      <c r="G4" s="109"/>
      <c r="H4" s="103"/>
      <c r="I4" s="101"/>
    </row>
    <row r="5" ht="14.25" spans="1:9">
      <c r="A5" s="104" t="s">
        <v>14</v>
      </c>
      <c r="B5" s="103">
        <f>SUM(B7:B232)/2</f>
        <v>240</v>
      </c>
      <c r="C5" s="103">
        <f>SUM(C7:C232)/2</f>
        <v>18821</v>
      </c>
      <c r="D5" s="103">
        <v>16747.67</v>
      </c>
      <c r="E5" s="103">
        <v>9616</v>
      </c>
      <c r="F5" s="103"/>
      <c r="G5" s="103">
        <v>8700</v>
      </c>
      <c r="H5" s="103">
        <f>SUM(H6,H160)</f>
        <v>57137</v>
      </c>
      <c r="I5" s="101"/>
    </row>
    <row r="6" ht="14.25" spans="1:9">
      <c r="A6" s="104" t="s">
        <v>15</v>
      </c>
      <c r="B6" s="103">
        <v>204</v>
      </c>
      <c r="C6" s="103">
        <v>18821</v>
      </c>
      <c r="D6" s="103">
        <v>16747.67</v>
      </c>
      <c r="E6" s="103">
        <f>SUM(E7:E159)/2</f>
        <v>7699.33</v>
      </c>
      <c r="F6" s="103">
        <v>20000</v>
      </c>
      <c r="G6" s="103">
        <v>8700</v>
      </c>
      <c r="H6" s="103">
        <f>SUM(H7:H159)/2</f>
        <v>43181.65</v>
      </c>
      <c r="I6" s="101"/>
    </row>
    <row r="7" ht="14.25" spans="1:9">
      <c r="A7" s="104" t="s">
        <v>16</v>
      </c>
      <c r="B7" s="103">
        <v>21</v>
      </c>
      <c r="C7" s="103">
        <v>1334</v>
      </c>
      <c r="D7" s="103">
        <v>4253.6</v>
      </c>
      <c r="E7" s="103">
        <v>2442.28</v>
      </c>
      <c r="F7" s="103"/>
      <c r="G7" s="103">
        <v>569.57</v>
      </c>
      <c r="H7" s="103">
        <f>SUM(H8:H28)</f>
        <v>4345.85</v>
      </c>
      <c r="I7" s="101"/>
    </row>
    <row r="8" ht="14.25" spans="1:9">
      <c r="A8" s="105" t="s">
        <v>125</v>
      </c>
      <c r="B8" s="106">
        <v>1</v>
      </c>
      <c r="C8" s="106">
        <v>290</v>
      </c>
      <c r="D8" s="106">
        <v>2126.8</v>
      </c>
      <c r="E8" s="106">
        <f>ROUND($E$7/$D$7*D8,2)+0.02</f>
        <v>1221.16</v>
      </c>
      <c r="F8" s="106"/>
      <c r="G8" s="106"/>
      <c r="H8" s="106">
        <v>1511.16</v>
      </c>
      <c r="I8" s="101"/>
    </row>
    <row r="9" ht="14.25" spans="1:9">
      <c r="A9" s="105" t="s">
        <v>126</v>
      </c>
      <c r="B9" s="106">
        <v>1</v>
      </c>
      <c r="C9" s="106">
        <v>29</v>
      </c>
      <c r="D9" s="106">
        <v>91.44</v>
      </c>
      <c r="E9" s="106">
        <f t="shared" ref="E9:E28" si="0">ROUND($E$7/$D$7*D9,2)</f>
        <v>52.5</v>
      </c>
      <c r="F9" s="106"/>
      <c r="G9" s="106"/>
      <c r="H9" s="106">
        <v>81.5</v>
      </c>
      <c r="I9" s="101"/>
    </row>
    <row r="10" ht="14.25" spans="1:9">
      <c r="A10" s="105" t="s">
        <v>127</v>
      </c>
      <c r="B10" s="106">
        <v>1</v>
      </c>
      <c r="C10" s="106">
        <v>29</v>
      </c>
      <c r="D10" s="106">
        <v>96.73</v>
      </c>
      <c r="E10" s="106">
        <f t="shared" si="0"/>
        <v>55.54</v>
      </c>
      <c r="F10" s="106"/>
      <c r="G10" s="106"/>
      <c r="H10" s="106">
        <v>84.54</v>
      </c>
      <c r="I10" s="101"/>
    </row>
    <row r="11" ht="14.25" spans="1:9">
      <c r="A11" s="105" t="s">
        <v>128</v>
      </c>
      <c r="B11" s="106">
        <v>1</v>
      </c>
      <c r="C11" s="106">
        <v>29</v>
      </c>
      <c r="D11" s="106">
        <v>128.36</v>
      </c>
      <c r="E11" s="106">
        <f t="shared" si="0"/>
        <v>73.7</v>
      </c>
      <c r="F11" s="106"/>
      <c r="G11" s="106">
        <v>48.05</v>
      </c>
      <c r="H11" s="106">
        <v>150.75</v>
      </c>
      <c r="I11" s="101"/>
    </row>
    <row r="12" ht="14.25" spans="1:9">
      <c r="A12" s="105" t="s">
        <v>129</v>
      </c>
      <c r="B12" s="106">
        <v>1</v>
      </c>
      <c r="C12" s="106">
        <v>29</v>
      </c>
      <c r="D12" s="106">
        <v>189.22</v>
      </c>
      <c r="E12" s="106">
        <f t="shared" si="0"/>
        <v>108.64</v>
      </c>
      <c r="F12" s="106"/>
      <c r="G12" s="106"/>
      <c r="H12" s="106">
        <v>137.64</v>
      </c>
      <c r="I12" s="101"/>
    </row>
    <row r="13" ht="14.25" spans="1:9">
      <c r="A13" s="105" t="s">
        <v>130</v>
      </c>
      <c r="B13" s="106">
        <v>1</v>
      </c>
      <c r="C13" s="106">
        <v>29</v>
      </c>
      <c r="D13" s="106">
        <v>140.29</v>
      </c>
      <c r="E13" s="106">
        <f t="shared" si="0"/>
        <v>80.55</v>
      </c>
      <c r="F13" s="106"/>
      <c r="G13" s="106"/>
      <c r="H13" s="106">
        <v>109.55</v>
      </c>
      <c r="I13" s="101"/>
    </row>
    <row r="14" ht="14.25" spans="1:9">
      <c r="A14" s="105" t="s">
        <v>131</v>
      </c>
      <c r="B14" s="106">
        <v>1</v>
      </c>
      <c r="C14" s="106">
        <v>29</v>
      </c>
      <c r="D14" s="106">
        <v>136.37</v>
      </c>
      <c r="E14" s="106">
        <f t="shared" si="0"/>
        <v>78.3</v>
      </c>
      <c r="F14" s="106"/>
      <c r="G14" s="106">
        <v>31.35</v>
      </c>
      <c r="H14" s="106">
        <v>138.65</v>
      </c>
      <c r="I14" s="101"/>
    </row>
    <row r="15" ht="14.25" spans="1:9">
      <c r="A15" s="105" t="s">
        <v>132</v>
      </c>
      <c r="B15" s="106">
        <v>1</v>
      </c>
      <c r="C15" s="106">
        <v>29</v>
      </c>
      <c r="D15" s="106">
        <v>50.6</v>
      </c>
      <c r="E15" s="106">
        <f t="shared" si="0"/>
        <v>29.05</v>
      </c>
      <c r="F15" s="106"/>
      <c r="G15" s="106">
        <v>15.7</v>
      </c>
      <c r="H15" s="106">
        <v>73.75</v>
      </c>
      <c r="I15" s="101"/>
    </row>
    <row r="16" ht="14.25" spans="1:9">
      <c r="A16" s="105" t="s">
        <v>133</v>
      </c>
      <c r="B16" s="106">
        <v>1</v>
      </c>
      <c r="C16" s="106">
        <v>29</v>
      </c>
      <c r="D16" s="106">
        <v>157.73</v>
      </c>
      <c r="E16" s="106">
        <f t="shared" si="0"/>
        <v>90.56</v>
      </c>
      <c r="F16" s="106"/>
      <c r="G16" s="106">
        <v>31.41</v>
      </c>
      <c r="H16" s="106">
        <v>150.97</v>
      </c>
      <c r="I16" s="101"/>
    </row>
    <row r="17" ht="14.25" spans="1:9">
      <c r="A17" s="105" t="s">
        <v>134</v>
      </c>
      <c r="B17" s="106">
        <v>1</v>
      </c>
      <c r="C17" s="106">
        <v>29</v>
      </c>
      <c r="D17" s="106">
        <v>99.87</v>
      </c>
      <c r="E17" s="106">
        <f t="shared" si="0"/>
        <v>57.34</v>
      </c>
      <c r="F17" s="106"/>
      <c r="G17" s="106">
        <v>18.41</v>
      </c>
      <c r="H17" s="106">
        <v>104.75</v>
      </c>
      <c r="I17" s="101"/>
    </row>
    <row r="18" ht="14.25" spans="1:9">
      <c r="A18" s="105" t="s">
        <v>135</v>
      </c>
      <c r="B18" s="106">
        <v>1</v>
      </c>
      <c r="C18" s="106">
        <v>87</v>
      </c>
      <c r="D18" s="106">
        <v>80.31</v>
      </c>
      <c r="E18" s="106">
        <f t="shared" si="0"/>
        <v>46.11</v>
      </c>
      <c r="F18" s="106"/>
      <c r="G18" s="106">
        <v>28.87</v>
      </c>
      <c r="H18" s="106">
        <v>161.98</v>
      </c>
      <c r="I18" s="101"/>
    </row>
    <row r="19" ht="14.25" spans="1:9">
      <c r="A19" s="105" t="s">
        <v>136</v>
      </c>
      <c r="B19" s="106">
        <v>1</v>
      </c>
      <c r="C19" s="106">
        <v>29</v>
      </c>
      <c r="D19" s="106">
        <v>275.36</v>
      </c>
      <c r="E19" s="106">
        <f t="shared" si="0"/>
        <v>158.1</v>
      </c>
      <c r="F19" s="106"/>
      <c r="G19" s="106">
        <v>47.07</v>
      </c>
      <c r="H19" s="106">
        <v>234.17</v>
      </c>
      <c r="I19" s="101"/>
    </row>
    <row r="20" ht="14.25" spans="1:9">
      <c r="A20" s="105" t="s">
        <v>137</v>
      </c>
      <c r="B20" s="106">
        <v>1</v>
      </c>
      <c r="C20" s="106">
        <v>29</v>
      </c>
      <c r="D20" s="106">
        <v>168.99</v>
      </c>
      <c r="E20" s="106">
        <f t="shared" si="0"/>
        <v>97.03</v>
      </c>
      <c r="F20" s="106"/>
      <c r="G20" s="106">
        <v>30.48</v>
      </c>
      <c r="H20" s="106">
        <v>156.51</v>
      </c>
      <c r="I20" s="101"/>
    </row>
    <row r="21" ht="14.25" spans="1:9">
      <c r="A21" s="105" t="s">
        <v>138</v>
      </c>
      <c r="B21" s="106">
        <v>1</v>
      </c>
      <c r="C21" s="106">
        <v>87</v>
      </c>
      <c r="D21" s="106">
        <v>51.02</v>
      </c>
      <c r="E21" s="106">
        <f t="shared" si="0"/>
        <v>29.29</v>
      </c>
      <c r="F21" s="106"/>
      <c r="G21" s="106">
        <v>20.13</v>
      </c>
      <c r="H21" s="106">
        <v>136.42</v>
      </c>
      <c r="I21" s="101"/>
    </row>
    <row r="22" ht="14.25" spans="1:9">
      <c r="A22" s="105" t="s">
        <v>139</v>
      </c>
      <c r="B22" s="106">
        <v>1</v>
      </c>
      <c r="C22" s="106">
        <v>87</v>
      </c>
      <c r="D22" s="106">
        <v>25.74</v>
      </c>
      <c r="E22" s="106">
        <f t="shared" si="0"/>
        <v>14.78</v>
      </c>
      <c r="F22" s="106"/>
      <c r="G22" s="106">
        <v>9.66</v>
      </c>
      <c r="H22" s="106">
        <v>111.44</v>
      </c>
      <c r="I22" s="101"/>
    </row>
    <row r="23" ht="14.25" spans="1:9">
      <c r="A23" s="105" t="s">
        <v>140</v>
      </c>
      <c r="B23" s="106">
        <v>1</v>
      </c>
      <c r="C23" s="106">
        <v>29</v>
      </c>
      <c r="D23" s="106">
        <v>37.37</v>
      </c>
      <c r="E23" s="106">
        <f t="shared" si="0"/>
        <v>21.46</v>
      </c>
      <c r="F23" s="106"/>
      <c r="G23" s="106">
        <v>12.15</v>
      </c>
      <c r="H23" s="106">
        <v>62.61</v>
      </c>
      <c r="I23" s="101"/>
    </row>
    <row r="24" ht="14.25" spans="1:9">
      <c r="A24" s="105" t="s">
        <v>141</v>
      </c>
      <c r="B24" s="106">
        <v>1</v>
      </c>
      <c r="C24" s="106">
        <v>87</v>
      </c>
      <c r="D24" s="106">
        <v>71.46</v>
      </c>
      <c r="E24" s="106">
        <f t="shared" si="0"/>
        <v>41.03</v>
      </c>
      <c r="F24" s="106"/>
      <c r="G24" s="106">
        <v>26.56</v>
      </c>
      <c r="H24" s="106">
        <v>154.59</v>
      </c>
      <c r="I24" s="101"/>
    </row>
    <row r="25" ht="14.25" spans="1:9">
      <c r="A25" s="105" t="s">
        <v>142</v>
      </c>
      <c r="B25" s="106">
        <v>1</v>
      </c>
      <c r="C25" s="106">
        <v>87</v>
      </c>
      <c r="D25" s="106">
        <v>113.62</v>
      </c>
      <c r="E25" s="106">
        <f t="shared" si="0"/>
        <v>65.24</v>
      </c>
      <c r="F25" s="106"/>
      <c r="G25" s="106">
        <v>168.05</v>
      </c>
      <c r="H25" s="106">
        <v>320.29</v>
      </c>
      <c r="I25" s="101"/>
    </row>
    <row r="26" ht="14.25" spans="1:9">
      <c r="A26" s="105" t="s">
        <v>143</v>
      </c>
      <c r="B26" s="106">
        <v>1</v>
      </c>
      <c r="C26" s="106">
        <v>87</v>
      </c>
      <c r="D26" s="106">
        <v>78.01</v>
      </c>
      <c r="E26" s="106">
        <f t="shared" si="0"/>
        <v>44.79</v>
      </c>
      <c r="F26" s="106"/>
      <c r="G26" s="106">
        <v>30.6</v>
      </c>
      <c r="H26" s="106">
        <v>162.39</v>
      </c>
      <c r="I26" s="101"/>
    </row>
    <row r="27" ht="14.25" spans="1:9">
      <c r="A27" s="105" t="s">
        <v>144</v>
      </c>
      <c r="B27" s="106">
        <v>1</v>
      </c>
      <c r="C27" s="106">
        <v>87</v>
      </c>
      <c r="D27" s="106">
        <v>60.13</v>
      </c>
      <c r="E27" s="106">
        <f t="shared" si="0"/>
        <v>34.52</v>
      </c>
      <c r="F27" s="106"/>
      <c r="G27" s="106">
        <v>24.6</v>
      </c>
      <c r="H27" s="106">
        <v>146.12</v>
      </c>
      <c r="I27" s="101"/>
    </row>
    <row r="28" ht="14.25" spans="1:9">
      <c r="A28" s="105" t="s">
        <v>145</v>
      </c>
      <c r="B28" s="106">
        <v>1</v>
      </c>
      <c r="C28" s="106">
        <v>87</v>
      </c>
      <c r="D28" s="106">
        <v>74.18</v>
      </c>
      <c r="E28" s="106">
        <f t="shared" si="0"/>
        <v>42.59</v>
      </c>
      <c r="F28" s="106"/>
      <c r="G28" s="106">
        <v>26.48</v>
      </c>
      <c r="H28" s="106">
        <v>156.07</v>
      </c>
      <c r="I28" s="101"/>
    </row>
    <row r="29" ht="14.25" spans="1:9">
      <c r="A29" s="104" t="s">
        <v>17</v>
      </c>
      <c r="B29" s="103">
        <v>7</v>
      </c>
      <c r="C29" s="103">
        <f t="shared" ref="C29:H29" si="1">SUM(C30:C32)</f>
        <v>348</v>
      </c>
      <c r="D29" s="103">
        <v>692.1</v>
      </c>
      <c r="E29" s="103">
        <f t="shared" si="1"/>
        <v>258.25</v>
      </c>
      <c r="F29" s="103"/>
      <c r="G29" s="103">
        <f t="shared" si="1"/>
        <v>94.83</v>
      </c>
      <c r="H29" s="103">
        <f t="shared" si="1"/>
        <v>701.08</v>
      </c>
      <c r="I29" s="101"/>
    </row>
    <row r="30" ht="14.25" spans="1:9">
      <c r="A30" s="105" t="s">
        <v>146</v>
      </c>
      <c r="B30" s="106">
        <v>1</v>
      </c>
      <c r="C30" s="106">
        <v>290</v>
      </c>
      <c r="D30" s="106">
        <v>346.1</v>
      </c>
      <c r="E30" s="106">
        <f>ROUND($E$7/$D$7*D30,2)-0.01</f>
        <v>198.71</v>
      </c>
      <c r="F30" s="106"/>
      <c r="G30" s="106">
        <v>94.83</v>
      </c>
      <c r="H30" s="106">
        <v>583.54</v>
      </c>
      <c r="I30" s="101"/>
    </row>
    <row r="31" ht="14.25" spans="1:9">
      <c r="A31" s="105" t="s">
        <v>147</v>
      </c>
      <c r="B31" s="106">
        <v>1</v>
      </c>
      <c r="C31" s="106">
        <v>29</v>
      </c>
      <c r="D31" s="106">
        <v>82.8</v>
      </c>
      <c r="E31" s="106">
        <f t="shared" ref="E31:E37" si="2">ROUND($E$7/$D$7*D31,2)</f>
        <v>47.54</v>
      </c>
      <c r="F31" s="106"/>
      <c r="G31" s="106"/>
      <c r="H31" s="106">
        <v>76.54</v>
      </c>
      <c r="I31" s="101"/>
    </row>
    <row r="32" ht="14.25" spans="1:9">
      <c r="A32" s="105" t="s">
        <v>148</v>
      </c>
      <c r="B32" s="106">
        <v>1</v>
      </c>
      <c r="C32" s="106">
        <v>29</v>
      </c>
      <c r="D32" s="106">
        <v>20.9</v>
      </c>
      <c r="E32" s="106">
        <f t="shared" si="2"/>
        <v>12</v>
      </c>
      <c r="F32" s="106"/>
      <c r="G32" s="106"/>
      <c r="H32" s="106">
        <v>41</v>
      </c>
      <c r="I32" s="101"/>
    </row>
    <row r="33" ht="14.25" spans="1:9">
      <c r="A33" s="104" t="s">
        <v>18</v>
      </c>
      <c r="B33" s="103">
        <v>10</v>
      </c>
      <c r="C33" s="103">
        <f t="shared" ref="C33:H33" si="3">SUM(C34:C37)</f>
        <v>377</v>
      </c>
      <c r="D33" s="103">
        <v>979.6</v>
      </c>
      <c r="E33" s="103">
        <f t="shared" si="3"/>
        <v>411.86</v>
      </c>
      <c r="F33" s="103"/>
      <c r="G33" s="103">
        <f t="shared" si="3"/>
        <v>166.61</v>
      </c>
      <c r="H33" s="103">
        <f t="shared" si="3"/>
        <v>955.47</v>
      </c>
      <c r="I33" s="101"/>
    </row>
    <row r="34" ht="14.25" spans="1:9">
      <c r="A34" s="105" t="s">
        <v>149</v>
      </c>
      <c r="B34" s="106">
        <v>1</v>
      </c>
      <c r="C34" s="106">
        <v>290</v>
      </c>
      <c r="D34" s="106">
        <v>489.8</v>
      </c>
      <c r="E34" s="106">
        <f>ROUND($E$7/$D$7*D34,2)+0.01</f>
        <v>281.24</v>
      </c>
      <c r="F34" s="106"/>
      <c r="G34" s="106">
        <v>166.61</v>
      </c>
      <c r="H34" s="106">
        <v>737.85</v>
      </c>
      <c r="I34" s="101"/>
    </row>
    <row r="35" ht="14.25" spans="1:9">
      <c r="A35" s="105" t="s">
        <v>150</v>
      </c>
      <c r="B35" s="106">
        <v>1</v>
      </c>
      <c r="C35" s="106">
        <v>29</v>
      </c>
      <c r="D35" s="106">
        <v>132.28</v>
      </c>
      <c r="E35" s="106">
        <f t="shared" si="2"/>
        <v>75.95</v>
      </c>
      <c r="F35" s="106"/>
      <c r="G35" s="106"/>
      <c r="H35" s="106">
        <v>104.95</v>
      </c>
      <c r="I35" s="101"/>
    </row>
    <row r="36" ht="14.25" spans="1:9">
      <c r="A36" s="105" t="s">
        <v>151</v>
      </c>
      <c r="B36" s="106">
        <v>1</v>
      </c>
      <c r="C36" s="106">
        <v>29</v>
      </c>
      <c r="D36" s="106">
        <v>56.84</v>
      </c>
      <c r="E36" s="106">
        <f t="shared" si="2"/>
        <v>32.64</v>
      </c>
      <c r="F36" s="106"/>
      <c r="G36" s="106"/>
      <c r="H36" s="106">
        <v>61.64</v>
      </c>
      <c r="I36" s="101"/>
    </row>
    <row r="37" ht="14.25" spans="1:9">
      <c r="A37" s="105" t="s">
        <v>152</v>
      </c>
      <c r="B37" s="106">
        <v>1</v>
      </c>
      <c r="C37" s="106">
        <v>29</v>
      </c>
      <c r="D37" s="106">
        <v>38.37</v>
      </c>
      <c r="E37" s="106">
        <f t="shared" si="2"/>
        <v>22.03</v>
      </c>
      <c r="F37" s="106"/>
      <c r="G37" s="106"/>
      <c r="H37" s="106">
        <v>51.03</v>
      </c>
      <c r="I37" s="101"/>
    </row>
    <row r="38" ht="14.25" spans="1:9">
      <c r="A38" s="104" t="s">
        <v>19</v>
      </c>
      <c r="B38" s="103">
        <v>7</v>
      </c>
      <c r="C38" s="103">
        <f t="shared" ref="C38:H38" si="4">SUM(C39:C43)</f>
        <v>406</v>
      </c>
      <c r="D38" s="103">
        <v>490.4</v>
      </c>
      <c r="E38" s="103">
        <f t="shared" si="4"/>
        <v>214.11</v>
      </c>
      <c r="F38" s="103">
        <v>20000</v>
      </c>
      <c r="G38" s="103">
        <f t="shared" si="4"/>
        <v>103.53</v>
      </c>
      <c r="H38" s="103">
        <f t="shared" si="4"/>
        <v>20723.64</v>
      </c>
      <c r="I38" s="101"/>
    </row>
    <row r="39" ht="14.25" spans="1:9">
      <c r="A39" s="105" t="s">
        <v>153</v>
      </c>
      <c r="B39" s="106">
        <v>1</v>
      </c>
      <c r="C39" s="106">
        <v>290</v>
      </c>
      <c r="D39" s="106">
        <v>245.2</v>
      </c>
      <c r="E39" s="106">
        <f t="shared" ref="E39:E43" si="5">ROUND($E$7/$D$7*D39,2)</f>
        <v>140.79</v>
      </c>
      <c r="F39" s="106">
        <v>20000</v>
      </c>
      <c r="G39" s="106">
        <v>103.53</v>
      </c>
      <c r="H39" s="106">
        <v>20534.32</v>
      </c>
      <c r="I39" s="101"/>
    </row>
    <row r="40" ht="14.25" spans="1:9">
      <c r="A40" s="105" t="s">
        <v>154</v>
      </c>
      <c r="B40" s="106">
        <v>1</v>
      </c>
      <c r="C40" s="106">
        <v>29</v>
      </c>
      <c r="D40" s="106">
        <v>47.9</v>
      </c>
      <c r="E40" s="106">
        <f t="shared" si="5"/>
        <v>27.5</v>
      </c>
      <c r="F40" s="106"/>
      <c r="G40" s="106"/>
      <c r="H40" s="106">
        <v>56.5</v>
      </c>
      <c r="I40" s="101"/>
    </row>
    <row r="41" ht="14.25" spans="1:9">
      <c r="A41" s="105" t="s">
        <v>155</v>
      </c>
      <c r="B41" s="106">
        <v>1</v>
      </c>
      <c r="C41" s="106">
        <v>29</v>
      </c>
      <c r="D41" s="106">
        <v>21.8</v>
      </c>
      <c r="E41" s="106">
        <f t="shared" si="5"/>
        <v>12.52</v>
      </c>
      <c r="F41" s="106"/>
      <c r="G41" s="106"/>
      <c r="H41" s="106">
        <v>41.52</v>
      </c>
      <c r="I41" s="101"/>
    </row>
    <row r="42" ht="14.25" spans="1:9">
      <c r="A42" s="105" t="s">
        <v>156</v>
      </c>
      <c r="B42" s="106">
        <v>1</v>
      </c>
      <c r="C42" s="106">
        <v>29</v>
      </c>
      <c r="D42" s="106">
        <v>28.7</v>
      </c>
      <c r="E42" s="106">
        <f t="shared" si="5"/>
        <v>16.48</v>
      </c>
      <c r="F42" s="106"/>
      <c r="G42" s="106"/>
      <c r="H42" s="106">
        <v>45.48</v>
      </c>
      <c r="I42" s="101"/>
    </row>
    <row r="43" ht="14.25" spans="1:9">
      <c r="A43" s="105" t="s">
        <v>157</v>
      </c>
      <c r="B43" s="106">
        <v>1</v>
      </c>
      <c r="C43" s="106">
        <v>29</v>
      </c>
      <c r="D43" s="106">
        <v>29.3</v>
      </c>
      <c r="E43" s="106">
        <f t="shared" si="5"/>
        <v>16.82</v>
      </c>
      <c r="F43" s="106"/>
      <c r="G43" s="106"/>
      <c r="H43" s="106">
        <v>45.82</v>
      </c>
      <c r="I43" s="101"/>
    </row>
    <row r="44" ht="14.25" spans="1:9">
      <c r="A44" s="104" t="s">
        <v>20</v>
      </c>
      <c r="B44" s="103">
        <v>6</v>
      </c>
      <c r="C44" s="103">
        <f t="shared" ref="C44:H44" si="6">SUM(C45:C48)</f>
        <v>377</v>
      </c>
      <c r="D44" s="103">
        <v>243.2</v>
      </c>
      <c r="E44" s="103">
        <f t="shared" si="6"/>
        <v>116.27</v>
      </c>
      <c r="F44" s="103"/>
      <c r="G44" s="103">
        <f t="shared" si="6"/>
        <v>21.07</v>
      </c>
      <c r="H44" s="103">
        <f t="shared" si="6"/>
        <v>514.34</v>
      </c>
      <c r="I44" s="101"/>
    </row>
    <row r="45" ht="14.25" spans="1:9">
      <c r="A45" s="105" t="s">
        <v>158</v>
      </c>
      <c r="B45" s="106">
        <v>1</v>
      </c>
      <c r="C45" s="106">
        <v>290</v>
      </c>
      <c r="D45" s="106">
        <v>121.6</v>
      </c>
      <c r="E45" s="106">
        <f t="shared" ref="E45:E48" si="7">ROUND($E$7/$D$7*D45,2)</f>
        <v>69.82</v>
      </c>
      <c r="F45" s="106"/>
      <c r="G45" s="106">
        <v>21.07</v>
      </c>
      <c r="H45" s="106">
        <v>380.89</v>
      </c>
      <c r="I45" s="101"/>
    </row>
    <row r="46" ht="14.25" spans="1:9">
      <c r="A46" s="105" t="s">
        <v>159</v>
      </c>
      <c r="B46" s="106">
        <v>1</v>
      </c>
      <c r="C46" s="106">
        <v>29</v>
      </c>
      <c r="D46" s="106">
        <v>41.3</v>
      </c>
      <c r="E46" s="106">
        <f t="shared" si="7"/>
        <v>23.71</v>
      </c>
      <c r="F46" s="106"/>
      <c r="G46" s="106"/>
      <c r="H46" s="106">
        <v>52.71</v>
      </c>
      <c r="I46" s="101"/>
    </row>
    <row r="47" ht="14.25" spans="1:9">
      <c r="A47" s="105" t="s">
        <v>160</v>
      </c>
      <c r="B47" s="106">
        <v>1</v>
      </c>
      <c r="C47" s="106">
        <v>29</v>
      </c>
      <c r="D47" s="106">
        <v>12.9</v>
      </c>
      <c r="E47" s="106">
        <f t="shared" si="7"/>
        <v>7.41</v>
      </c>
      <c r="F47" s="106"/>
      <c r="G47" s="106"/>
      <c r="H47" s="106">
        <v>36.41</v>
      </c>
      <c r="I47" s="101"/>
    </row>
    <row r="48" ht="14.25" spans="1:9">
      <c r="A48" s="105" t="s">
        <v>161</v>
      </c>
      <c r="B48" s="106">
        <v>1</v>
      </c>
      <c r="C48" s="106">
        <v>29</v>
      </c>
      <c r="D48" s="106">
        <v>26.7</v>
      </c>
      <c r="E48" s="106">
        <f t="shared" si="7"/>
        <v>15.33</v>
      </c>
      <c r="F48" s="106"/>
      <c r="G48" s="106"/>
      <c r="H48" s="106">
        <v>44.33</v>
      </c>
      <c r="I48" s="101"/>
    </row>
    <row r="49" ht="14.25" spans="1:9">
      <c r="A49" s="104" t="s">
        <v>21</v>
      </c>
      <c r="B49" s="103">
        <v>8</v>
      </c>
      <c r="C49" s="103">
        <f t="shared" ref="C49:H49" si="8">SUM(C50:C53)</f>
        <v>377</v>
      </c>
      <c r="D49" s="103">
        <v>851.2</v>
      </c>
      <c r="E49" s="103">
        <f t="shared" si="8"/>
        <v>336.06</v>
      </c>
      <c r="F49" s="103"/>
      <c r="G49" s="103">
        <f t="shared" si="8"/>
        <v>65.36</v>
      </c>
      <c r="H49" s="103">
        <f t="shared" si="8"/>
        <v>778.42</v>
      </c>
      <c r="I49" s="101"/>
    </row>
    <row r="50" ht="14.25" spans="1:9">
      <c r="A50" s="105" t="s">
        <v>162</v>
      </c>
      <c r="B50" s="106">
        <v>1</v>
      </c>
      <c r="C50" s="106">
        <v>290</v>
      </c>
      <c r="D50" s="106">
        <v>425.6</v>
      </c>
      <c r="E50" s="106">
        <f t="shared" ref="E50:E53" si="9">ROUND($E$7/$D$7*D50,2)</f>
        <v>244.37</v>
      </c>
      <c r="F50" s="106"/>
      <c r="G50" s="106">
        <v>65.36</v>
      </c>
      <c r="H50" s="106">
        <v>599.73</v>
      </c>
      <c r="I50" s="101"/>
    </row>
    <row r="51" ht="14.25" spans="1:9">
      <c r="A51" s="105" t="s">
        <v>163</v>
      </c>
      <c r="B51" s="106">
        <v>1</v>
      </c>
      <c r="C51" s="106">
        <v>29</v>
      </c>
      <c r="D51" s="106">
        <v>76.2</v>
      </c>
      <c r="E51" s="106">
        <f t="shared" si="9"/>
        <v>43.75</v>
      </c>
      <c r="F51" s="106"/>
      <c r="G51" s="106"/>
      <c r="H51" s="106">
        <v>72.75</v>
      </c>
      <c r="I51" s="101"/>
    </row>
    <row r="52" ht="14.25" spans="1:9">
      <c r="A52" s="105" t="s">
        <v>164</v>
      </c>
      <c r="B52" s="106">
        <v>1</v>
      </c>
      <c r="C52" s="106">
        <v>29</v>
      </c>
      <c r="D52" s="106">
        <v>35.5</v>
      </c>
      <c r="E52" s="106">
        <f t="shared" si="9"/>
        <v>20.38</v>
      </c>
      <c r="F52" s="106"/>
      <c r="G52" s="106"/>
      <c r="H52" s="106">
        <v>49.38</v>
      </c>
      <c r="I52" s="101"/>
    </row>
    <row r="53" ht="14.25" spans="1:9">
      <c r="A53" s="105" t="s">
        <v>165</v>
      </c>
      <c r="B53" s="106">
        <v>1</v>
      </c>
      <c r="C53" s="106">
        <v>29</v>
      </c>
      <c r="D53" s="106">
        <v>48</v>
      </c>
      <c r="E53" s="106">
        <f t="shared" si="9"/>
        <v>27.56</v>
      </c>
      <c r="F53" s="106"/>
      <c r="G53" s="106"/>
      <c r="H53" s="106">
        <v>56.56</v>
      </c>
      <c r="I53" s="101"/>
    </row>
    <row r="54" ht="14.25" spans="1:9">
      <c r="A54" s="104" t="s">
        <v>22</v>
      </c>
      <c r="B54" s="103">
        <v>8</v>
      </c>
      <c r="C54" s="103">
        <f t="shared" ref="C54:H54" si="10">SUM(C55:C58)</f>
        <v>377</v>
      </c>
      <c r="D54" s="103">
        <v>454.24</v>
      </c>
      <c r="E54" s="103">
        <f t="shared" si="10"/>
        <v>180.84</v>
      </c>
      <c r="F54" s="103"/>
      <c r="G54" s="103">
        <f t="shared" si="10"/>
        <v>71.19</v>
      </c>
      <c r="H54" s="103">
        <f t="shared" si="10"/>
        <v>629.04</v>
      </c>
      <c r="I54" s="101"/>
    </row>
    <row r="55" ht="14.25" spans="1:9">
      <c r="A55" s="105" t="s">
        <v>166</v>
      </c>
      <c r="B55" s="106">
        <v>1</v>
      </c>
      <c r="C55" s="106">
        <v>290</v>
      </c>
      <c r="D55" s="106">
        <v>227.12</v>
      </c>
      <c r="E55" s="106">
        <f>ROUND($E$7/$D$7*D55,2)-0.01</f>
        <v>130.39</v>
      </c>
      <c r="F55" s="106"/>
      <c r="G55" s="106">
        <v>71.19</v>
      </c>
      <c r="H55" s="106">
        <v>491.59</v>
      </c>
      <c r="I55" s="101"/>
    </row>
    <row r="56" ht="14.25" spans="1:9">
      <c r="A56" s="105" t="s">
        <v>167</v>
      </c>
      <c r="B56" s="106">
        <v>1</v>
      </c>
      <c r="C56" s="106">
        <v>29</v>
      </c>
      <c r="D56" s="106">
        <v>62.54</v>
      </c>
      <c r="E56" s="106">
        <f t="shared" ref="E56:E58" si="11">ROUND($E$7/$D$7*D56,2)</f>
        <v>35.91</v>
      </c>
      <c r="F56" s="106"/>
      <c r="G56" s="106"/>
      <c r="H56" s="106">
        <v>64.91</v>
      </c>
      <c r="I56" s="101"/>
    </row>
    <row r="57" ht="14.25" spans="1:9">
      <c r="A57" s="105" t="s">
        <v>168</v>
      </c>
      <c r="B57" s="106">
        <v>1</v>
      </c>
      <c r="C57" s="106">
        <v>29</v>
      </c>
      <c r="D57" s="106">
        <v>12.99</v>
      </c>
      <c r="E57" s="106">
        <f t="shared" si="11"/>
        <v>7.46</v>
      </c>
      <c r="F57" s="106"/>
      <c r="G57" s="106"/>
      <c r="H57" s="106">
        <v>36.46</v>
      </c>
      <c r="I57" s="101"/>
    </row>
    <row r="58" ht="14.25" spans="1:9">
      <c r="A58" s="105" t="s">
        <v>169</v>
      </c>
      <c r="B58" s="106">
        <v>1</v>
      </c>
      <c r="C58" s="106">
        <v>29</v>
      </c>
      <c r="D58" s="106">
        <v>12.33</v>
      </c>
      <c r="E58" s="106">
        <f t="shared" si="11"/>
        <v>7.08</v>
      </c>
      <c r="F58" s="106"/>
      <c r="G58" s="106"/>
      <c r="H58" s="106">
        <v>36.08</v>
      </c>
      <c r="I58" s="101"/>
    </row>
    <row r="59" ht="14.25" spans="1:9">
      <c r="A59" s="104" t="s">
        <v>23</v>
      </c>
      <c r="B59" s="103">
        <v>6</v>
      </c>
      <c r="C59" s="103">
        <f t="shared" ref="C59:H59" si="12">SUM(C60:C62)</f>
        <v>348</v>
      </c>
      <c r="D59" s="103">
        <v>554.4</v>
      </c>
      <c r="E59" s="103">
        <f t="shared" si="12"/>
        <v>231.57</v>
      </c>
      <c r="F59" s="103"/>
      <c r="G59" s="103">
        <f t="shared" si="12"/>
        <v>104.36</v>
      </c>
      <c r="H59" s="103">
        <f t="shared" si="12"/>
        <v>683.93</v>
      </c>
      <c r="I59" s="101"/>
    </row>
    <row r="60" ht="14.25" spans="1:9">
      <c r="A60" s="105" t="s">
        <v>170</v>
      </c>
      <c r="B60" s="106">
        <v>1</v>
      </c>
      <c r="C60" s="106">
        <v>290</v>
      </c>
      <c r="D60" s="106">
        <v>277.2</v>
      </c>
      <c r="E60" s="106">
        <f t="shared" ref="E60:E62" si="13">ROUND($E$7/$D$7*D60,2)</f>
        <v>159.16</v>
      </c>
      <c r="F60" s="106"/>
      <c r="G60" s="106">
        <v>104.36</v>
      </c>
      <c r="H60" s="106">
        <v>553.52</v>
      </c>
      <c r="I60" s="101"/>
    </row>
    <row r="61" ht="14.25" spans="1:9">
      <c r="A61" s="105" t="s">
        <v>171</v>
      </c>
      <c r="B61" s="106">
        <v>1</v>
      </c>
      <c r="C61" s="106">
        <v>29</v>
      </c>
      <c r="D61" s="106">
        <v>84.1</v>
      </c>
      <c r="E61" s="106">
        <f t="shared" si="13"/>
        <v>48.29</v>
      </c>
      <c r="F61" s="106"/>
      <c r="G61" s="106"/>
      <c r="H61" s="106">
        <v>77.29</v>
      </c>
      <c r="I61" s="101"/>
    </row>
    <row r="62" ht="14.25" spans="1:9">
      <c r="A62" s="105" t="s">
        <v>172</v>
      </c>
      <c r="B62" s="106">
        <v>1</v>
      </c>
      <c r="C62" s="106">
        <v>29</v>
      </c>
      <c r="D62" s="106">
        <v>42</v>
      </c>
      <c r="E62" s="106">
        <f t="shared" si="13"/>
        <v>24.12</v>
      </c>
      <c r="F62" s="106"/>
      <c r="G62" s="106"/>
      <c r="H62" s="106">
        <v>53.12</v>
      </c>
      <c r="I62" s="101"/>
    </row>
    <row r="63" ht="14.25" spans="1:9">
      <c r="A63" s="104" t="s">
        <v>24</v>
      </c>
      <c r="B63" s="103">
        <v>6</v>
      </c>
      <c r="C63" s="103">
        <f t="shared" ref="C63:H63" si="14">SUM(C64:C66)</f>
        <v>348</v>
      </c>
      <c r="D63" s="103">
        <v>617.6</v>
      </c>
      <c r="E63" s="103">
        <f t="shared" si="14"/>
        <v>244.71</v>
      </c>
      <c r="F63" s="103"/>
      <c r="G63" s="103">
        <f t="shared" si="14"/>
        <v>100.64</v>
      </c>
      <c r="H63" s="103">
        <f t="shared" si="14"/>
        <v>693.35</v>
      </c>
      <c r="I63" s="101"/>
    </row>
    <row r="64" ht="14.25" spans="1:9">
      <c r="A64" s="105" t="s">
        <v>173</v>
      </c>
      <c r="B64" s="106">
        <v>1</v>
      </c>
      <c r="C64" s="106">
        <v>290</v>
      </c>
      <c r="D64" s="106">
        <v>308.8</v>
      </c>
      <c r="E64" s="106">
        <f t="shared" ref="E64:E66" si="15">ROUND($E$7/$D$7*D64,2)</f>
        <v>177.3</v>
      </c>
      <c r="F64" s="106"/>
      <c r="G64" s="106">
        <v>100.64</v>
      </c>
      <c r="H64" s="106">
        <v>567.94</v>
      </c>
      <c r="I64" s="101"/>
    </row>
    <row r="65" ht="14.25" spans="1:9">
      <c r="A65" s="105" t="s">
        <v>174</v>
      </c>
      <c r="B65" s="106">
        <v>1</v>
      </c>
      <c r="C65" s="106">
        <v>29</v>
      </c>
      <c r="D65" s="106">
        <v>41.8</v>
      </c>
      <c r="E65" s="106">
        <f t="shared" si="15"/>
        <v>24</v>
      </c>
      <c r="F65" s="106"/>
      <c r="G65" s="106"/>
      <c r="H65" s="106">
        <v>53</v>
      </c>
      <c r="I65" s="101"/>
    </row>
    <row r="66" ht="14.25" spans="1:9">
      <c r="A66" s="105" t="s">
        <v>175</v>
      </c>
      <c r="B66" s="106">
        <v>1</v>
      </c>
      <c r="C66" s="106">
        <v>29</v>
      </c>
      <c r="D66" s="106">
        <v>75.6</v>
      </c>
      <c r="E66" s="106">
        <f t="shared" si="15"/>
        <v>43.41</v>
      </c>
      <c r="F66" s="106"/>
      <c r="G66" s="106"/>
      <c r="H66" s="106">
        <v>72.41</v>
      </c>
      <c r="I66" s="101"/>
    </row>
    <row r="67" ht="14.25" spans="1:9">
      <c r="A67" s="104" t="s">
        <v>25</v>
      </c>
      <c r="B67" s="103">
        <v>12</v>
      </c>
      <c r="C67" s="103">
        <f t="shared" ref="C67:H67" si="16">SUM(C68:C72)</f>
        <v>406</v>
      </c>
      <c r="D67" s="103">
        <v>630.6</v>
      </c>
      <c r="E67" s="103">
        <f t="shared" si="16"/>
        <v>252.63</v>
      </c>
      <c r="F67" s="103"/>
      <c r="G67" s="103">
        <f t="shared" si="16"/>
        <v>97.74</v>
      </c>
      <c r="H67" s="103">
        <f t="shared" si="16"/>
        <v>756.37</v>
      </c>
      <c r="I67" s="101"/>
    </row>
    <row r="68" ht="14.25" spans="1:9">
      <c r="A68" s="105" t="s">
        <v>176</v>
      </c>
      <c r="B68" s="106">
        <v>1</v>
      </c>
      <c r="C68" s="106">
        <v>290</v>
      </c>
      <c r="D68" s="106">
        <v>315.3</v>
      </c>
      <c r="E68" s="106">
        <f>ROUND($E$7/$D$7*D68,2)-0.01</f>
        <v>181.03</v>
      </c>
      <c r="F68" s="106"/>
      <c r="G68" s="106">
        <v>97.74</v>
      </c>
      <c r="H68" s="106">
        <v>568.77</v>
      </c>
      <c r="I68" s="101"/>
    </row>
    <row r="69" ht="14.25" spans="1:9">
      <c r="A69" s="105" t="s">
        <v>177</v>
      </c>
      <c r="B69" s="106">
        <v>1</v>
      </c>
      <c r="C69" s="106">
        <v>29</v>
      </c>
      <c r="D69" s="106">
        <v>83.2</v>
      </c>
      <c r="E69" s="106">
        <f t="shared" ref="E69:E72" si="17">ROUND($E$7/$D$7*D69,2)</f>
        <v>47.77</v>
      </c>
      <c r="F69" s="106"/>
      <c r="G69" s="106"/>
      <c r="H69" s="106">
        <v>76.77</v>
      </c>
      <c r="I69" s="101"/>
    </row>
    <row r="70" ht="14.25" spans="1:9">
      <c r="A70" s="105" t="s">
        <v>178</v>
      </c>
      <c r="B70" s="106">
        <v>1</v>
      </c>
      <c r="C70" s="106">
        <v>29</v>
      </c>
      <c r="D70" s="106">
        <v>14.1</v>
      </c>
      <c r="E70" s="106">
        <f t="shared" si="17"/>
        <v>8.1</v>
      </c>
      <c r="F70" s="106"/>
      <c r="G70" s="106"/>
      <c r="H70" s="106">
        <v>37.1</v>
      </c>
      <c r="I70" s="101"/>
    </row>
    <row r="71" ht="14.25" spans="1:9">
      <c r="A71" s="105" t="s">
        <v>179</v>
      </c>
      <c r="B71" s="106">
        <v>1</v>
      </c>
      <c r="C71" s="106">
        <v>29</v>
      </c>
      <c r="D71" s="106">
        <v>23.6</v>
      </c>
      <c r="E71" s="106">
        <f t="shared" si="17"/>
        <v>13.55</v>
      </c>
      <c r="F71" s="106"/>
      <c r="G71" s="106"/>
      <c r="H71" s="106">
        <v>42.55</v>
      </c>
      <c r="I71" s="101"/>
    </row>
    <row r="72" ht="14.25" spans="1:9">
      <c r="A72" s="105" t="s">
        <v>180</v>
      </c>
      <c r="B72" s="106">
        <v>1</v>
      </c>
      <c r="C72" s="106">
        <v>29</v>
      </c>
      <c r="D72" s="106">
        <v>3.8</v>
      </c>
      <c r="E72" s="106">
        <f t="shared" si="17"/>
        <v>2.18</v>
      </c>
      <c r="F72" s="106"/>
      <c r="G72" s="106"/>
      <c r="H72" s="106">
        <v>31.18</v>
      </c>
      <c r="I72" s="101"/>
    </row>
    <row r="73" ht="14.25" spans="1:9">
      <c r="A73" s="104" t="s">
        <v>26</v>
      </c>
      <c r="B73" s="103">
        <v>10</v>
      </c>
      <c r="C73" s="103">
        <f t="shared" ref="C73:H73" si="18">SUM(C74:C77)</f>
        <v>377</v>
      </c>
      <c r="D73" s="103">
        <v>1109.8</v>
      </c>
      <c r="E73" s="103">
        <f t="shared" si="18"/>
        <v>428.85</v>
      </c>
      <c r="F73" s="103"/>
      <c r="G73" s="103">
        <f t="shared" si="18"/>
        <v>104.22</v>
      </c>
      <c r="H73" s="103">
        <f t="shared" si="18"/>
        <v>910.07</v>
      </c>
      <c r="I73" s="101"/>
    </row>
    <row r="74" ht="14.25" spans="1:9">
      <c r="A74" s="105" t="s">
        <v>181</v>
      </c>
      <c r="B74" s="106">
        <v>1</v>
      </c>
      <c r="C74" s="106">
        <v>290</v>
      </c>
      <c r="D74" s="106">
        <v>554.9</v>
      </c>
      <c r="E74" s="106">
        <f>ROUND($E$7/$D$7*D74,2)+0.01</f>
        <v>318.62</v>
      </c>
      <c r="F74" s="106"/>
      <c r="G74" s="106">
        <v>104.22</v>
      </c>
      <c r="H74" s="106">
        <v>712.84</v>
      </c>
      <c r="I74" s="101"/>
    </row>
    <row r="75" ht="14.25" spans="1:9">
      <c r="A75" s="105" t="s">
        <v>182</v>
      </c>
      <c r="B75" s="106">
        <v>1</v>
      </c>
      <c r="C75" s="106">
        <v>29</v>
      </c>
      <c r="D75" s="106">
        <v>83.1</v>
      </c>
      <c r="E75" s="106">
        <f t="shared" ref="E75:E77" si="19">ROUND($E$7/$D$7*D75,2)</f>
        <v>47.71</v>
      </c>
      <c r="F75" s="106"/>
      <c r="G75" s="106"/>
      <c r="H75" s="106">
        <v>76.71</v>
      </c>
      <c r="I75" s="101"/>
    </row>
    <row r="76" ht="14.25" spans="1:9">
      <c r="A76" s="105" t="s">
        <v>183</v>
      </c>
      <c r="B76" s="106">
        <v>1</v>
      </c>
      <c r="C76" s="106">
        <v>29</v>
      </c>
      <c r="D76" s="106">
        <v>56.4</v>
      </c>
      <c r="E76" s="106">
        <f t="shared" si="19"/>
        <v>32.38</v>
      </c>
      <c r="F76" s="106"/>
      <c r="G76" s="106"/>
      <c r="H76" s="106">
        <v>61.38</v>
      </c>
      <c r="I76" s="101"/>
    </row>
    <row r="77" ht="14.25" spans="1:9">
      <c r="A77" s="105" t="s">
        <v>184</v>
      </c>
      <c r="B77" s="106">
        <v>1</v>
      </c>
      <c r="C77" s="106">
        <v>29</v>
      </c>
      <c r="D77" s="106">
        <v>52.5</v>
      </c>
      <c r="E77" s="106">
        <f t="shared" si="19"/>
        <v>30.14</v>
      </c>
      <c r="F77" s="106"/>
      <c r="G77" s="106"/>
      <c r="H77" s="106">
        <v>59.14</v>
      </c>
      <c r="I77" s="101"/>
    </row>
    <row r="78" ht="14.25" spans="1:9">
      <c r="A78" s="104" t="s">
        <v>27</v>
      </c>
      <c r="B78" s="103">
        <v>11</v>
      </c>
      <c r="C78" s="103">
        <f t="shared" ref="C78:H78" si="20">SUM(C79:C82)</f>
        <v>377</v>
      </c>
      <c r="D78" s="103">
        <v>923.6</v>
      </c>
      <c r="E78" s="103">
        <f t="shared" si="20"/>
        <v>391.23</v>
      </c>
      <c r="F78" s="103"/>
      <c r="G78" s="103">
        <f t="shared" si="20"/>
        <v>243.6</v>
      </c>
      <c r="H78" s="103">
        <f t="shared" si="20"/>
        <v>1011.83</v>
      </c>
      <c r="I78" s="101"/>
    </row>
    <row r="79" ht="14.25" spans="1:9">
      <c r="A79" s="105" t="s">
        <v>185</v>
      </c>
      <c r="B79" s="106">
        <v>1</v>
      </c>
      <c r="C79" s="106">
        <v>290</v>
      </c>
      <c r="D79" s="106">
        <v>461.8</v>
      </c>
      <c r="E79" s="106">
        <f t="shared" ref="E79:E82" si="21">ROUND($E$7/$D$7*D79,2)</f>
        <v>265.15</v>
      </c>
      <c r="F79" s="106"/>
      <c r="G79" s="106">
        <v>243.6</v>
      </c>
      <c r="H79" s="106">
        <v>798.75</v>
      </c>
      <c r="I79" s="101"/>
    </row>
    <row r="80" ht="14.25" spans="1:9">
      <c r="A80" s="105" t="s">
        <v>186</v>
      </c>
      <c r="B80" s="106">
        <v>1</v>
      </c>
      <c r="C80" s="106">
        <v>29</v>
      </c>
      <c r="D80" s="106">
        <v>91.3</v>
      </c>
      <c r="E80" s="106">
        <f t="shared" si="21"/>
        <v>52.42</v>
      </c>
      <c r="F80" s="106"/>
      <c r="G80" s="106"/>
      <c r="H80" s="106">
        <v>81.42</v>
      </c>
      <c r="I80" s="101"/>
    </row>
    <row r="81" ht="14.25" spans="1:9">
      <c r="A81" s="105" t="s">
        <v>187</v>
      </c>
      <c r="B81" s="106">
        <v>1</v>
      </c>
      <c r="C81" s="106">
        <v>29</v>
      </c>
      <c r="D81" s="106">
        <v>33.2</v>
      </c>
      <c r="E81" s="106">
        <f t="shared" si="21"/>
        <v>19.06</v>
      </c>
      <c r="F81" s="106"/>
      <c r="G81" s="106"/>
      <c r="H81" s="106">
        <v>48.06</v>
      </c>
      <c r="I81" s="101"/>
    </row>
    <row r="82" ht="14.25" spans="1:9">
      <c r="A82" s="105" t="s">
        <v>188</v>
      </c>
      <c r="B82" s="106">
        <v>1</v>
      </c>
      <c r="C82" s="106">
        <v>29</v>
      </c>
      <c r="D82" s="106">
        <v>95.1</v>
      </c>
      <c r="E82" s="106">
        <f t="shared" si="21"/>
        <v>54.6</v>
      </c>
      <c r="F82" s="106"/>
      <c r="G82" s="106"/>
      <c r="H82" s="106">
        <v>83.6</v>
      </c>
      <c r="I82" s="101"/>
    </row>
    <row r="83" ht="14.25" spans="1:9">
      <c r="A83" s="104" t="s">
        <v>28</v>
      </c>
      <c r="B83" s="103">
        <v>7</v>
      </c>
      <c r="C83" s="103">
        <f t="shared" ref="C83:H83" si="22">SUM(C84:C86)</f>
        <v>348</v>
      </c>
      <c r="D83" s="103">
        <v>647.6</v>
      </c>
      <c r="E83" s="103">
        <f t="shared" si="22"/>
        <v>241.78</v>
      </c>
      <c r="F83" s="103"/>
      <c r="G83" s="103">
        <f t="shared" si="22"/>
        <v>68.88</v>
      </c>
      <c r="H83" s="103">
        <f t="shared" si="22"/>
        <v>658.66</v>
      </c>
      <c r="I83" s="101"/>
    </row>
    <row r="84" ht="14.25" spans="1:9">
      <c r="A84" s="105" t="s">
        <v>189</v>
      </c>
      <c r="B84" s="106">
        <v>1</v>
      </c>
      <c r="C84" s="106">
        <v>290</v>
      </c>
      <c r="D84" s="106">
        <v>323.8</v>
      </c>
      <c r="E84" s="106">
        <f>ROUND($E$7/$D$7*D84,2)-0.01</f>
        <v>185.91</v>
      </c>
      <c r="F84" s="106"/>
      <c r="G84" s="106">
        <v>68.88</v>
      </c>
      <c r="H84" s="106">
        <v>544.79</v>
      </c>
      <c r="I84" s="101"/>
    </row>
    <row r="85" ht="14.25" spans="1:9">
      <c r="A85" s="105" t="s">
        <v>190</v>
      </c>
      <c r="B85" s="106">
        <v>1</v>
      </c>
      <c r="C85" s="106">
        <v>29</v>
      </c>
      <c r="D85" s="106">
        <v>74.3</v>
      </c>
      <c r="E85" s="106">
        <f t="shared" ref="E85:E90" si="23">ROUND($E$7/$D$7*D85,2)</f>
        <v>42.66</v>
      </c>
      <c r="F85" s="106"/>
      <c r="G85" s="106"/>
      <c r="H85" s="106">
        <v>71.66</v>
      </c>
      <c r="I85" s="101"/>
    </row>
    <row r="86" ht="14.25" spans="1:9">
      <c r="A86" s="105" t="s">
        <v>191</v>
      </c>
      <c r="B86" s="106">
        <v>1</v>
      </c>
      <c r="C86" s="106">
        <v>29</v>
      </c>
      <c r="D86" s="106">
        <v>23</v>
      </c>
      <c r="E86" s="106">
        <f t="shared" si="23"/>
        <v>13.21</v>
      </c>
      <c r="F86" s="106"/>
      <c r="G86" s="106"/>
      <c r="H86" s="106">
        <v>42.21</v>
      </c>
      <c r="I86" s="101"/>
    </row>
    <row r="87" ht="14.25" spans="1:9">
      <c r="A87" s="104" t="s">
        <v>29</v>
      </c>
      <c r="B87" s="103">
        <v>8</v>
      </c>
      <c r="C87" s="103">
        <f t="shared" ref="C87:H87" si="24">SUM(C88:C90)</f>
        <v>348</v>
      </c>
      <c r="D87" s="103">
        <v>1071</v>
      </c>
      <c r="E87" s="103">
        <f t="shared" si="24"/>
        <v>413.75</v>
      </c>
      <c r="F87" s="103"/>
      <c r="G87" s="103">
        <f t="shared" si="24"/>
        <v>128.42</v>
      </c>
      <c r="H87" s="103">
        <f t="shared" si="24"/>
        <v>890.17</v>
      </c>
      <c r="I87" s="101"/>
    </row>
    <row r="88" ht="14.25" spans="1:9">
      <c r="A88" s="105" t="s">
        <v>192</v>
      </c>
      <c r="B88" s="106">
        <v>1</v>
      </c>
      <c r="C88" s="106">
        <v>290</v>
      </c>
      <c r="D88" s="106">
        <v>535.5</v>
      </c>
      <c r="E88" s="106">
        <f t="shared" si="23"/>
        <v>307.47</v>
      </c>
      <c r="F88" s="106"/>
      <c r="G88" s="106">
        <v>128.42</v>
      </c>
      <c r="H88" s="106">
        <v>725.89</v>
      </c>
      <c r="I88" s="101"/>
    </row>
    <row r="89" ht="14.25" spans="1:9">
      <c r="A89" s="105" t="s">
        <v>193</v>
      </c>
      <c r="B89" s="106">
        <v>1</v>
      </c>
      <c r="C89" s="106">
        <v>29</v>
      </c>
      <c r="D89" s="106">
        <v>91.1</v>
      </c>
      <c r="E89" s="106">
        <f t="shared" si="23"/>
        <v>52.31</v>
      </c>
      <c r="F89" s="106"/>
      <c r="G89" s="106"/>
      <c r="H89" s="106">
        <v>81.31</v>
      </c>
      <c r="I89" s="101"/>
    </row>
    <row r="90" ht="14.25" spans="1:9">
      <c r="A90" s="105" t="s">
        <v>194</v>
      </c>
      <c r="B90" s="106">
        <v>1</v>
      </c>
      <c r="C90" s="106">
        <v>29</v>
      </c>
      <c r="D90" s="106">
        <v>94</v>
      </c>
      <c r="E90" s="106">
        <f t="shared" si="23"/>
        <v>53.97</v>
      </c>
      <c r="F90" s="106"/>
      <c r="G90" s="106"/>
      <c r="H90" s="106">
        <v>82.97</v>
      </c>
      <c r="I90" s="101"/>
    </row>
    <row r="91" ht="14.25" spans="1:9">
      <c r="A91" s="104" t="s">
        <v>30</v>
      </c>
      <c r="B91" s="103">
        <v>6</v>
      </c>
      <c r="C91" s="103">
        <f t="shared" ref="C91:H91" si="25">SUM(C92:C94)</f>
        <v>348</v>
      </c>
      <c r="D91" s="103">
        <v>531.6</v>
      </c>
      <c r="E91" s="103">
        <f t="shared" si="25"/>
        <v>213.05</v>
      </c>
      <c r="F91" s="103"/>
      <c r="G91" s="103">
        <f t="shared" si="25"/>
        <v>90.71</v>
      </c>
      <c r="H91" s="103">
        <f t="shared" si="25"/>
        <v>651.76</v>
      </c>
      <c r="I91" s="101"/>
    </row>
    <row r="92" ht="14.25" spans="1:9">
      <c r="A92" s="105" t="s">
        <v>195</v>
      </c>
      <c r="B92" s="106">
        <v>1</v>
      </c>
      <c r="C92" s="106">
        <v>290</v>
      </c>
      <c r="D92" s="106">
        <v>265.8</v>
      </c>
      <c r="E92" s="106">
        <f>ROUND($E$7/$D$7*D92,2)+0.01</f>
        <v>152.62</v>
      </c>
      <c r="F92" s="106"/>
      <c r="G92" s="106">
        <v>90.71</v>
      </c>
      <c r="H92" s="106">
        <v>533.33</v>
      </c>
      <c r="I92" s="101"/>
    </row>
    <row r="93" ht="14.25" spans="1:9">
      <c r="A93" s="105" t="s">
        <v>196</v>
      </c>
      <c r="B93" s="106">
        <v>1</v>
      </c>
      <c r="C93" s="106">
        <v>29</v>
      </c>
      <c r="D93" s="106">
        <v>71.39</v>
      </c>
      <c r="E93" s="106">
        <f t="shared" ref="E93:E98" si="26">ROUND($E$7/$D$7*D93,2)</f>
        <v>40.99</v>
      </c>
      <c r="F93" s="106"/>
      <c r="G93" s="106"/>
      <c r="H93" s="106">
        <v>69.99</v>
      </c>
      <c r="I93" s="101"/>
    </row>
    <row r="94" ht="14.25" spans="1:9">
      <c r="A94" s="105" t="s">
        <v>197</v>
      </c>
      <c r="B94" s="106">
        <v>1</v>
      </c>
      <c r="C94" s="106">
        <v>29</v>
      </c>
      <c r="D94" s="106">
        <v>33.86</v>
      </c>
      <c r="E94" s="106">
        <f t="shared" si="26"/>
        <v>19.44</v>
      </c>
      <c r="F94" s="106"/>
      <c r="G94" s="106"/>
      <c r="H94" s="106">
        <v>48.44</v>
      </c>
      <c r="I94" s="101"/>
    </row>
    <row r="95" ht="14.25" spans="1:9">
      <c r="A95" s="104" t="s">
        <v>31</v>
      </c>
      <c r="B95" s="103">
        <v>9</v>
      </c>
      <c r="C95" s="103">
        <f t="shared" ref="C95:H95" si="27">SUM(C96:C98)</f>
        <v>348</v>
      </c>
      <c r="D95" s="103">
        <v>286.6</v>
      </c>
      <c r="E95" s="103">
        <f t="shared" si="27"/>
        <v>118.05</v>
      </c>
      <c r="F95" s="103"/>
      <c r="G95" s="103">
        <f t="shared" si="27"/>
        <v>49.45</v>
      </c>
      <c r="H95" s="103">
        <f t="shared" si="27"/>
        <v>515.5</v>
      </c>
      <c r="I95" s="101"/>
    </row>
    <row r="96" ht="14.25" spans="1:9">
      <c r="A96" s="105" t="s">
        <v>198</v>
      </c>
      <c r="B96" s="106">
        <v>1</v>
      </c>
      <c r="C96" s="106">
        <v>290</v>
      </c>
      <c r="D96" s="106">
        <v>143.3</v>
      </c>
      <c r="E96" s="106">
        <f t="shared" si="26"/>
        <v>82.28</v>
      </c>
      <c r="F96" s="106"/>
      <c r="G96" s="106">
        <v>49.45</v>
      </c>
      <c r="H96" s="106">
        <v>421.73</v>
      </c>
      <c r="I96" s="101"/>
    </row>
    <row r="97" ht="14.25" spans="1:9">
      <c r="A97" s="105" t="s">
        <v>199</v>
      </c>
      <c r="B97" s="106">
        <v>1</v>
      </c>
      <c r="C97" s="106">
        <v>29</v>
      </c>
      <c r="D97" s="106">
        <v>36.9</v>
      </c>
      <c r="E97" s="106">
        <f t="shared" si="26"/>
        <v>21.19</v>
      </c>
      <c r="F97" s="106"/>
      <c r="G97" s="106"/>
      <c r="H97" s="106">
        <v>50.19</v>
      </c>
      <c r="I97" s="101"/>
    </row>
    <row r="98" ht="14.25" spans="1:9">
      <c r="A98" s="105" t="s">
        <v>200</v>
      </c>
      <c r="B98" s="106">
        <v>1</v>
      </c>
      <c r="C98" s="106">
        <v>29</v>
      </c>
      <c r="D98" s="106">
        <v>25.4</v>
      </c>
      <c r="E98" s="106">
        <f t="shared" si="26"/>
        <v>14.58</v>
      </c>
      <c r="F98" s="106"/>
      <c r="G98" s="106"/>
      <c r="H98" s="106">
        <v>43.58</v>
      </c>
      <c r="I98" s="101"/>
    </row>
    <row r="99" ht="14.25" spans="1:9">
      <c r="A99" s="104" t="s">
        <v>32</v>
      </c>
      <c r="B99" s="103">
        <v>7</v>
      </c>
      <c r="C99" s="103">
        <f t="shared" ref="C99:H99" si="28">SUM(C100:C102)</f>
        <v>348</v>
      </c>
      <c r="D99" s="103">
        <v>591.63</v>
      </c>
      <c r="E99" s="103">
        <f t="shared" si="28"/>
        <v>240.81</v>
      </c>
      <c r="F99" s="103"/>
      <c r="G99" s="103">
        <f t="shared" si="28"/>
        <v>115.66</v>
      </c>
      <c r="H99" s="103">
        <f t="shared" si="28"/>
        <v>704.47</v>
      </c>
      <c r="I99" s="101"/>
    </row>
    <row r="100" ht="14.25" spans="1:9">
      <c r="A100" s="105" t="s">
        <v>201</v>
      </c>
      <c r="B100" s="106">
        <v>1</v>
      </c>
      <c r="C100" s="106">
        <v>290</v>
      </c>
      <c r="D100" s="106">
        <v>295.9</v>
      </c>
      <c r="E100" s="106">
        <f t="shared" ref="E100:E102" si="29">ROUND($E$7/$D$7*D100,2)</f>
        <v>169.9</v>
      </c>
      <c r="F100" s="106"/>
      <c r="G100" s="106">
        <v>115.66</v>
      </c>
      <c r="H100" s="106">
        <v>575.56</v>
      </c>
      <c r="I100" s="101"/>
    </row>
    <row r="101" ht="14.25" spans="1:9">
      <c r="A101" s="105" t="s">
        <v>202</v>
      </c>
      <c r="B101" s="106">
        <v>1</v>
      </c>
      <c r="C101" s="106">
        <v>29</v>
      </c>
      <c r="D101" s="106">
        <v>90.6</v>
      </c>
      <c r="E101" s="106">
        <f t="shared" si="29"/>
        <v>52.02</v>
      </c>
      <c r="F101" s="106"/>
      <c r="G101" s="106"/>
      <c r="H101" s="106">
        <v>81.02</v>
      </c>
      <c r="I101" s="101"/>
    </row>
    <row r="102" ht="14.25" spans="1:9">
      <c r="A102" s="105" t="s">
        <v>203</v>
      </c>
      <c r="B102" s="106">
        <v>1</v>
      </c>
      <c r="C102" s="106">
        <v>29</v>
      </c>
      <c r="D102" s="106">
        <v>32.9</v>
      </c>
      <c r="E102" s="106">
        <f t="shared" si="29"/>
        <v>18.89</v>
      </c>
      <c r="F102" s="106"/>
      <c r="G102" s="106"/>
      <c r="H102" s="106">
        <v>47.89</v>
      </c>
      <c r="I102" s="101"/>
    </row>
    <row r="103" ht="14.25" spans="1:9">
      <c r="A103" s="104" t="s">
        <v>33</v>
      </c>
      <c r="B103" s="103">
        <v>4</v>
      </c>
      <c r="C103" s="103">
        <f t="shared" ref="C103:H103" si="30">SUM(C104:C105)</f>
        <v>319</v>
      </c>
      <c r="D103" s="103">
        <v>455.6</v>
      </c>
      <c r="E103" s="103">
        <f t="shared" si="30"/>
        <v>180.46</v>
      </c>
      <c r="F103" s="103"/>
      <c r="G103" s="103">
        <f t="shared" si="30"/>
        <v>70.66</v>
      </c>
      <c r="H103" s="103">
        <f t="shared" si="30"/>
        <v>570.12</v>
      </c>
      <c r="I103" s="101"/>
    </row>
    <row r="104" ht="14.25" spans="1:9">
      <c r="A104" s="105" t="s">
        <v>204</v>
      </c>
      <c r="B104" s="106">
        <v>1</v>
      </c>
      <c r="C104" s="106">
        <v>290</v>
      </c>
      <c r="D104" s="106">
        <v>228.4</v>
      </c>
      <c r="E104" s="106">
        <f t="shared" ref="E104:E106" si="31">ROUND($E$7/$D$7*D104,2)</f>
        <v>131.14</v>
      </c>
      <c r="F104" s="106"/>
      <c r="G104" s="106">
        <v>70.66</v>
      </c>
      <c r="H104" s="106">
        <v>491.8</v>
      </c>
      <c r="I104" s="101"/>
    </row>
    <row r="105" ht="14.25" spans="1:9">
      <c r="A105" s="105" t="s">
        <v>205</v>
      </c>
      <c r="B105" s="106">
        <v>1</v>
      </c>
      <c r="C105" s="106">
        <v>29</v>
      </c>
      <c r="D105" s="106">
        <v>85.9</v>
      </c>
      <c r="E105" s="106">
        <f t="shared" si="31"/>
        <v>49.32</v>
      </c>
      <c r="F105" s="106"/>
      <c r="G105" s="106"/>
      <c r="H105" s="106">
        <v>78.32</v>
      </c>
      <c r="I105" s="101"/>
    </row>
    <row r="106" ht="14.25" spans="1:9">
      <c r="A106" s="104" t="s">
        <v>34</v>
      </c>
      <c r="B106" s="103">
        <v>14</v>
      </c>
      <c r="C106" s="103">
        <f t="shared" ref="C106:H106" si="32">SUM(C107:C120)</f>
        <v>1421</v>
      </c>
      <c r="D106" s="103">
        <v>164.6</v>
      </c>
      <c r="E106" s="103">
        <f t="shared" si="31"/>
        <v>94.51</v>
      </c>
      <c r="F106" s="103"/>
      <c r="G106" s="103">
        <f t="shared" si="32"/>
        <v>90.65</v>
      </c>
      <c r="H106" s="103">
        <f t="shared" si="32"/>
        <v>1606.16</v>
      </c>
      <c r="I106" s="101"/>
    </row>
    <row r="107" ht="14.25" spans="1:9">
      <c r="A107" s="105" t="s">
        <v>206</v>
      </c>
      <c r="B107" s="106">
        <v>1</v>
      </c>
      <c r="C107" s="106">
        <v>290</v>
      </c>
      <c r="D107" s="106">
        <v>82.3</v>
      </c>
      <c r="E107" s="106">
        <f>ROUND($E$7/$D$7*D107,2)-0.02</f>
        <v>47.23</v>
      </c>
      <c r="F107" s="106"/>
      <c r="G107" s="106"/>
      <c r="H107" s="106">
        <v>337.23</v>
      </c>
      <c r="I107" s="101"/>
    </row>
    <row r="108" ht="14.25" spans="1:9">
      <c r="A108" s="105" t="s">
        <v>207</v>
      </c>
      <c r="B108" s="106">
        <v>1</v>
      </c>
      <c r="C108" s="106">
        <v>87</v>
      </c>
      <c r="D108" s="106">
        <v>6</v>
      </c>
      <c r="E108" s="106">
        <f t="shared" ref="E108:E120" si="33">ROUND($E$7/$D$7*D108,2)</f>
        <v>3.45</v>
      </c>
      <c r="F108" s="106"/>
      <c r="G108" s="106">
        <v>10.09</v>
      </c>
      <c r="H108" s="106">
        <v>100.54</v>
      </c>
      <c r="I108" s="101"/>
    </row>
    <row r="109" ht="14.25" spans="1:9">
      <c r="A109" s="105" t="s">
        <v>208</v>
      </c>
      <c r="B109" s="106">
        <v>1</v>
      </c>
      <c r="C109" s="106">
        <v>87</v>
      </c>
      <c r="D109" s="106">
        <v>8.32</v>
      </c>
      <c r="E109" s="106">
        <f t="shared" si="33"/>
        <v>4.78</v>
      </c>
      <c r="F109" s="106"/>
      <c r="G109" s="106">
        <v>4.72</v>
      </c>
      <c r="H109" s="106">
        <v>96.5</v>
      </c>
      <c r="I109" s="101"/>
    </row>
    <row r="110" ht="14.25" spans="1:9">
      <c r="A110" s="105" t="s">
        <v>209</v>
      </c>
      <c r="B110" s="106">
        <v>1</v>
      </c>
      <c r="C110" s="106">
        <v>87</v>
      </c>
      <c r="D110" s="106">
        <v>3.6</v>
      </c>
      <c r="E110" s="106">
        <f t="shared" si="33"/>
        <v>2.07</v>
      </c>
      <c r="F110" s="106"/>
      <c r="G110" s="106">
        <v>10.55</v>
      </c>
      <c r="H110" s="106">
        <v>99.62</v>
      </c>
      <c r="I110" s="101"/>
    </row>
    <row r="111" ht="14.25" spans="1:9">
      <c r="A111" s="105" t="s">
        <v>210</v>
      </c>
      <c r="B111" s="106">
        <v>1</v>
      </c>
      <c r="C111" s="106">
        <v>87</v>
      </c>
      <c r="D111" s="106">
        <v>9.5</v>
      </c>
      <c r="E111" s="106">
        <f t="shared" si="33"/>
        <v>5.45</v>
      </c>
      <c r="F111" s="106"/>
      <c r="G111" s="106">
        <v>7.29</v>
      </c>
      <c r="H111" s="106">
        <v>99.74</v>
      </c>
      <c r="I111" s="101"/>
    </row>
    <row r="112" ht="14.25" spans="1:9">
      <c r="A112" s="105" t="s">
        <v>211</v>
      </c>
      <c r="B112" s="106">
        <v>1</v>
      </c>
      <c r="C112" s="106">
        <v>87</v>
      </c>
      <c r="D112" s="106">
        <v>6.72</v>
      </c>
      <c r="E112" s="106">
        <f t="shared" si="33"/>
        <v>3.86</v>
      </c>
      <c r="F112" s="106"/>
      <c r="G112" s="106">
        <v>8.09</v>
      </c>
      <c r="H112" s="106">
        <v>98.95</v>
      </c>
      <c r="I112" s="101"/>
    </row>
    <row r="113" ht="14.25" spans="1:9">
      <c r="A113" s="105" t="s">
        <v>212</v>
      </c>
      <c r="B113" s="106">
        <v>1</v>
      </c>
      <c r="C113" s="106">
        <v>87</v>
      </c>
      <c r="D113" s="106">
        <v>6.63</v>
      </c>
      <c r="E113" s="106">
        <f t="shared" si="33"/>
        <v>3.81</v>
      </c>
      <c r="F113" s="106"/>
      <c r="G113" s="106">
        <v>6.77</v>
      </c>
      <c r="H113" s="106">
        <v>97.58</v>
      </c>
      <c r="I113" s="101"/>
    </row>
    <row r="114" ht="14.25" spans="1:9">
      <c r="A114" s="105" t="s">
        <v>213</v>
      </c>
      <c r="B114" s="106">
        <v>1</v>
      </c>
      <c r="C114" s="106">
        <v>87</v>
      </c>
      <c r="D114" s="106">
        <v>5.71</v>
      </c>
      <c r="E114" s="106">
        <f t="shared" si="33"/>
        <v>3.28</v>
      </c>
      <c r="F114" s="106"/>
      <c r="G114" s="106">
        <v>7.8</v>
      </c>
      <c r="H114" s="106">
        <v>98.08</v>
      </c>
      <c r="I114" s="101"/>
    </row>
    <row r="115" ht="14.25" spans="1:9">
      <c r="A115" s="105" t="s">
        <v>214</v>
      </c>
      <c r="B115" s="106">
        <v>1</v>
      </c>
      <c r="C115" s="106">
        <v>87</v>
      </c>
      <c r="D115" s="106">
        <v>6.39</v>
      </c>
      <c r="E115" s="106">
        <f t="shared" si="33"/>
        <v>3.67</v>
      </c>
      <c r="F115" s="106"/>
      <c r="G115" s="106">
        <v>6.11</v>
      </c>
      <c r="H115" s="106">
        <v>96.78</v>
      </c>
      <c r="I115" s="101"/>
    </row>
    <row r="116" ht="14.25" spans="1:9">
      <c r="A116" s="105" t="s">
        <v>215</v>
      </c>
      <c r="B116" s="106">
        <v>1</v>
      </c>
      <c r="C116" s="106">
        <v>87</v>
      </c>
      <c r="D116" s="106">
        <v>4.3</v>
      </c>
      <c r="E116" s="106">
        <f t="shared" si="33"/>
        <v>2.47</v>
      </c>
      <c r="F116" s="106"/>
      <c r="G116" s="106">
        <v>5.85</v>
      </c>
      <c r="H116" s="106">
        <v>95.32</v>
      </c>
      <c r="I116" s="101"/>
    </row>
    <row r="117" ht="14.25" spans="1:9">
      <c r="A117" s="105" t="s">
        <v>216</v>
      </c>
      <c r="B117" s="106">
        <v>1</v>
      </c>
      <c r="C117" s="106">
        <v>87</v>
      </c>
      <c r="D117" s="106">
        <v>4.52</v>
      </c>
      <c r="E117" s="106">
        <f t="shared" si="33"/>
        <v>2.6</v>
      </c>
      <c r="F117" s="106"/>
      <c r="G117" s="106">
        <v>3.98</v>
      </c>
      <c r="H117" s="106">
        <v>93.58</v>
      </c>
      <c r="I117" s="101"/>
    </row>
    <row r="118" ht="14.25" spans="1:9">
      <c r="A118" s="105" t="s">
        <v>217</v>
      </c>
      <c r="B118" s="106">
        <v>1</v>
      </c>
      <c r="C118" s="106">
        <v>87</v>
      </c>
      <c r="D118" s="106">
        <v>8.1</v>
      </c>
      <c r="E118" s="106">
        <f t="shared" si="33"/>
        <v>4.65</v>
      </c>
      <c r="F118" s="106"/>
      <c r="G118" s="106">
        <v>7.38</v>
      </c>
      <c r="H118" s="106">
        <v>99.03</v>
      </c>
      <c r="I118" s="101"/>
    </row>
    <row r="119" ht="14.25" spans="1:9">
      <c r="A119" s="105" t="s">
        <v>218</v>
      </c>
      <c r="B119" s="106">
        <v>1</v>
      </c>
      <c r="C119" s="106">
        <v>87</v>
      </c>
      <c r="D119" s="106">
        <v>7.76</v>
      </c>
      <c r="E119" s="106">
        <f t="shared" si="33"/>
        <v>4.46</v>
      </c>
      <c r="F119" s="106"/>
      <c r="G119" s="106">
        <v>7.56</v>
      </c>
      <c r="H119" s="106">
        <v>99.02</v>
      </c>
      <c r="I119" s="101"/>
    </row>
    <row r="120" ht="14.25" spans="1:9">
      <c r="A120" s="105" t="s">
        <v>219</v>
      </c>
      <c r="B120" s="106">
        <v>1</v>
      </c>
      <c r="C120" s="106">
        <v>87</v>
      </c>
      <c r="D120" s="106">
        <v>4.75</v>
      </c>
      <c r="E120" s="106">
        <f t="shared" si="33"/>
        <v>2.73</v>
      </c>
      <c r="F120" s="106"/>
      <c r="G120" s="106">
        <v>4.46</v>
      </c>
      <c r="H120" s="106">
        <v>94.19</v>
      </c>
      <c r="I120" s="101"/>
    </row>
    <row r="121" ht="14.25" spans="1:9">
      <c r="A121" s="104" t="s">
        <v>35</v>
      </c>
      <c r="B121" s="103">
        <v>19</v>
      </c>
      <c r="C121" s="103">
        <f t="shared" ref="C121:H121" si="34">SUM(C122:C140)</f>
        <v>1856</v>
      </c>
      <c r="D121" s="103">
        <v>220.6</v>
      </c>
      <c r="E121" s="103">
        <f t="shared" si="34"/>
        <v>126.66</v>
      </c>
      <c r="F121" s="103"/>
      <c r="G121" s="103">
        <f t="shared" si="34"/>
        <v>112.2</v>
      </c>
      <c r="H121" s="103">
        <f t="shared" si="34"/>
        <v>2094.86</v>
      </c>
      <c r="I121" s="101"/>
    </row>
    <row r="122" ht="14.25" spans="1:9">
      <c r="A122" s="105" t="s">
        <v>220</v>
      </c>
      <c r="B122" s="106">
        <v>1</v>
      </c>
      <c r="C122" s="106">
        <v>290</v>
      </c>
      <c r="D122" s="106">
        <v>110.3</v>
      </c>
      <c r="E122" s="106">
        <f>ROUND($E$7/$D$7*D122,2)+0.02</f>
        <v>63.35</v>
      </c>
      <c r="F122" s="106"/>
      <c r="G122" s="106"/>
      <c r="H122" s="106">
        <v>353.35</v>
      </c>
      <c r="I122" s="101"/>
    </row>
    <row r="123" ht="14.25" spans="1:9">
      <c r="A123" s="105" t="s">
        <v>221</v>
      </c>
      <c r="B123" s="106">
        <v>1</v>
      </c>
      <c r="C123" s="106">
        <v>87</v>
      </c>
      <c r="D123" s="106">
        <v>12.82</v>
      </c>
      <c r="E123" s="106">
        <f t="shared" ref="E123:E140" si="35">ROUND($E$7/$D$7*D123,2)</f>
        <v>7.36</v>
      </c>
      <c r="F123" s="106"/>
      <c r="G123" s="106">
        <v>13.25</v>
      </c>
      <c r="H123" s="106">
        <v>107.61</v>
      </c>
      <c r="I123" s="101"/>
    </row>
    <row r="124" ht="14.25" spans="1:9">
      <c r="A124" s="105" t="s">
        <v>222</v>
      </c>
      <c r="B124" s="106">
        <v>1</v>
      </c>
      <c r="C124" s="106">
        <v>87</v>
      </c>
      <c r="D124" s="106">
        <v>8.48</v>
      </c>
      <c r="E124" s="106">
        <f t="shared" si="35"/>
        <v>4.87</v>
      </c>
      <c r="F124" s="106"/>
      <c r="G124" s="106">
        <v>8.73</v>
      </c>
      <c r="H124" s="106">
        <v>100.6</v>
      </c>
      <c r="I124" s="101"/>
    </row>
    <row r="125" ht="14.25" spans="1:9">
      <c r="A125" s="105" t="s">
        <v>223</v>
      </c>
      <c r="B125" s="106">
        <v>1</v>
      </c>
      <c r="C125" s="106">
        <v>87</v>
      </c>
      <c r="D125" s="106">
        <v>5.02</v>
      </c>
      <c r="E125" s="106">
        <f t="shared" si="35"/>
        <v>2.88</v>
      </c>
      <c r="F125" s="106"/>
      <c r="G125" s="106">
        <v>6.97</v>
      </c>
      <c r="H125" s="106">
        <v>96.85</v>
      </c>
      <c r="I125" s="101"/>
    </row>
    <row r="126" ht="14.25" spans="1:9">
      <c r="A126" s="105" t="s">
        <v>224</v>
      </c>
      <c r="B126" s="106">
        <v>1</v>
      </c>
      <c r="C126" s="106">
        <v>87</v>
      </c>
      <c r="D126" s="106">
        <v>5.37</v>
      </c>
      <c r="E126" s="106">
        <f t="shared" si="35"/>
        <v>3.08</v>
      </c>
      <c r="F126" s="106"/>
      <c r="G126" s="106">
        <v>6.31</v>
      </c>
      <c r="H126" s="106">
        <v>96.39</v>
      </c>
      <c r="I126" s="101"/>
    </row>
    <row r="127" ht="14.25" spans="1:9">
      <c r="A127" s="105" t="s">
        <v>225</v>
      </c>
      <c r="B127" s="106">
        <v>1</v>
      </c>
      <c r="C127" s="106">
        <v>87</v>
      </c>
      <c r="D127" s="106">
        <v>5.19</v>
      </c>
      <c r="E127" s="106">
        <f t="shared" si="35"/>
        <v>2.98</v>
      </c>
      <c r="F127" s="106"/>
      <c r="G127" s="106">
        <v>5.11</v>
      </c>
      <c r="H127" s="106">
        <v>95.09</v>
      </c>
      <c r="I127" s="101"/>
    </row>
    <row r="128" ht="14.25" spans="1:9">
      <c r="A128" s="105" t="s">
        <v>226</v>
      </c>
      <c r="B128" s="106">
        <v>1</v>
      </c>
      <c r="C128" s="106">
        <v>87</v>
      </c>
      <c r="D128" s="106">
        <v>5.33</v>
      </c>
      <c r="E128" s="106">
        <f t="shared" si="35"/>
        <v>3.06</v>
      </c>
      <c r="F128" s="106"/>
      <c r="G128" s="106">
        <v>5.63</v>
      </c>
      <c r="H128" s="106">
        <v>95.69</v>
      </c>
      <c r="I128" s="101"/>
    </row>
    <row r="129" ht="14.25" spans="1:9">
      <c r="A129" s="105" t="s">
        <v>227</v>
      </c>
      <c r="B129" s="106">
        <v>1</v>
      </c>
      <c r="C129" s="106">
        <v>87</v>
      </c>
      <c r="D129" s="106">
        <v>4.65</v>
      </c>
      <c r="E129" s="106">
        <f t="shared" si="35"/>
        <v>2.67</v>
      </c>
      <c r="F129" s="106"/>
      <c r="G129" s="106">
        <v>4.75</v>
      </c>
      <c r="H129" s="106">
        <v>94.42</v>
      </c>
      <c r="I129" s="101"/>
    </row>
    <row r="130" ht="14.25" spans="1:9">
      <c r="A130" s="105" t="s">
        <v>228</v>
      </c>
      <c r="B130" s="106">
        <v>1</v>
      </c>
      <c r="C130" s="106">
        <v>87</v>
      </c>
      <c r="D130" s="106">
        <v>7.27</v>
      </c>
      <c r="E130" s="106">
        <f t="shared" si="35"/>
        <v>4.17</v>
      </c>
      <c r="F130" s="106"/>
      <c r="G130" s="106">
        <v>6.93</v>
      </c>
      <c r="H130" s="106">
        <v>98.1</v>
      </c>
      <c r="I130" s="101"/>
    </row>
    <row r="131" ht="14.25" spans="1:9">
      <c r="A131" s="105" t="s">
        <v>229</v>
      </c>
      <c r="B131" s="106">
        <v>1</v>
      </c>
      <c r="C131" s="106">
        <v>87</v>
      </c>
      <c r="D131" s="106">
        <v>4.47</v>
      </c>
      <c r="E131" s="106">
        <f t="shared" si="35"/>
        <v>2.57</v>
      </c>
      <c r="F131" s="106"/>
      <c r="G131" s="106">
        <v>5.11</v>
      </c>
      <c r="H131" s="106">
        <v>94.68</v>
      </c>
      <c r="I131" s="101"/>
    </row>
    <row r="132" ht="14.25" spans="1:9">
      <c r="A132" s="105" t="s">
        <v>230</v>
      </c>
      <c r="B132" s="106">
        <v>1</v>
      </c>
      <c r="C132" s="106">
        <v>87</v>
      </c>
      <c r="D132" s="106">
        <v>8.8</v>
      </c>
      <c r="E132" s="106">
        <f t="shared" si="35"/>
        <v>5.05</v>
      </c>
      <c r="F132" s="106"/>
      <c r="G132" s="106">
        <v>8.26</v>
      </c>
      <c r="H132" s="106">
        <v>100.31</v>
      </c>
      <c r="I132" s="101"/>
    </row>
    <row r="133" ht="14.25" spans="1:9">
      <c r="A133" s="105" t="s">
        <v>231</v>
      </c>
      <c r="B133" s="106">
        <v>1</v>
      </c>
      <c r="C133" s="106">
        <v>87</v>
      </c>
      <c r="D133" s="106">
        <v>5.84</v>
      </c>
      <c r="E133" s="106">
        <f t="shared" si="35"/>
        <v>3.35</v>
      </c>
      <c r="F133" s="106"/>
      <c r="G133" s="106">
        <v>5.7</v>
      </c>
      <c r="H133" s="106">
        <v>96.05</v>
      </c>
      <c r="I133" s="101"/>
    </row>
    <row r="134" ht="14.25" spans="1:9">
      <c r="A134" s="105" t="s">
        <v>232</v>
      </c>
      <c r="B134" s="106">
        <v>1</v>
      </c>
      <c r="C134" s="106">
        <v>87</v>
      </c>
      <c r="D134" s="106">
        <v>10.16</v>
      </c>
      <c r="E134" s="106">
        <f t="shared" si="35"/>
        <v>5.83</v>
      </c>
      <c r="F134" s="106"/>
      <c r="G134" s="106">
        <v>8.41</v>
      </c>
      <c r="H134" s="106">
        <v>101.24</v>
      </c>
      <c r="I134" s="101"/>
    </row>
    <row r="135" ht="14.25" spans="1:9">
      <c r="A135" s="105" t="s">
        <v>233</v>
      </c>
      <c r="B135" s="106">
        <v>1</v>
      </c>
      <c r="C135" s="106">
        <v>87</v>
      </c>
      <c r="D135" s="106">
        <v>6.44</v>
      </c>
      <c r="E135" s="106">
        <f t="shared" si="35"/>
        <v>3.7</v>
      </c>
      <c r="F135" s="106"/>
      <c r="G135" s="106">
        <v>5.94</v>
      </c>
      <c r="H135" s="106">
        <v>96.64</v>
      </c>
      <c r="I135" s="101"/>
    </row>
    <row r="136" ht="14.25" spans="1:9">
      <c r="A136" s="105" t="s">
        <v>234</v>
      </c>
      <c r="B136" s="106">
        <v>1</v>
      </c>
      <c r="C136" s="106">
        <v>87</v>
      </c>
      <c r="D136" s="106">
        <v>6.73</v>
      </c>
      <c r="E136" s="106">
        <f t="shared" si="35"/>
        <v>3.86</v>
      </c>
      <c r="F136" s="106"/>
      <c r="G136" s="106">
        <v>7.01</v>
      </c>
      <c r="H136" s="106">
        <v>97.87</v>
      </c>
      <c r="I136" s="101"/>
    </row>
    <row r="137" ht="14.25" spans="1:9">
      <c r="A137" s="105" t="s">
        <v>235</v>
      </c>
      <c r="B137" s="106">
        <v>1</v>
      </c>
      <c r="C137" s="106">
        <v>87</v>
      </c>
      <c r="D137" s="106">
        <v>4.92</v>
      </c>
      <c r="E137" s="106">
        <f t="shared" si="35"/>
        <v>2.82</v>
      </c>
      <c r="F137" s="106"/>
      <c r="G137" s="106">
        <v>4.94</v>
      </c>
      <c r="H137" s="106">
        <v>94.76</v>
      </c>
      <c r="I137" s="101"/>
    </row>
    <row r="138" ht="14.25" spans="1:9">
      <c r="A138" s="105" t="s">
        <v>236</v>
      </c>
      <c r="B138" s="106">
        <v>1</v>
      </c>
      <c r="C138" s="106">
        <v>87</v>
      </c>
      <c r="D138" s="106">
        <v>3.04</v>
      </c>
      <c r="E138" s="106">
        <f t="shared" si="35"/>
        <v>1.75</v>
      </c>
      <c r="F138" s="106"/>
      <c r="G138" s="106">
        <v>3.3</v>
      </c>
      <c r="H138" s="106">
        <v>92.05</v>
      </c>
      <c r="I138" s="101"/>
    </row>
    <row r="139" ht="14.25" spans="1:9">
      <c r="A139" s="105" t="s">
        <v>237</v>
      </c>
      <c r="B139" s="106">
        <v>1</v>
      </c>
      <c r="C139" s="106">
        <v>87</v>
      </c>
      <c r="D139" s="106">
        <v>3.29</v>
      </c>
      <c r="E139" s="106">
        <f t="shared" si="35"/>
        <v>1.89</v>
      </c>
      <c r="F139" s="106"/>
      <c r="G139" s="106">
        <v>3.2</v>
      </c>
      <c r="H139" s="106">
        <v>92.09</v>
      </c>
      <c r="I139" s="101"/>
    </row>
    <row r="140" ht="14.25" spans="1:9">
      <c r="A140" s="105" t="s">
        <v>238</v>
      </c>
      <c r="B140" s="106">
        <v>1</v>
      </c>
      <c r="C140" s="106">
        <v>87</v>
      </c>
      <c r="D140" s="106">
        <v>2.48</v>
      </c>
      <c r="E140" s="106">
        <f t="shared" si="35"/>
        <v>1.42</v>
      </c>
      <c r="F140" s="106"/>
      <c r="G140" s="106">
        <v>2.65</v>
      </c>
      <c r="H140" s="106">
        <v>91.07</v>
      </c>
      <c r="I140" s="101"/>
    </row>
    <row r="141" ht="14.25" spans="1:9">
      <c r="A141" s="104" t="s">
        <v>36</v>
      </c>
      <c r="B141" s="103">
        <v>18</v>
      </c>
      <c r="C141" s="103">
        <f t="shared" ref="C141:H141" si="36">SUM(C142:C159)</f>
        <v>1769</v>
      </c>
      <c r="D141" s="103">
        <v>978.1</v>
      </c>
      <c r="E141" s="103">
        <f t="shared" si="36"/>
        <v>561.6</v>
      </c>
      <c r="F141" s="103"/>
      <c r="G141" s="103">
        <f t="shared" si="36"/>
        <v>455.96</v>
      </c>
      <c r="H141" s="103">
        <f t="shared" si="36"/>
        <v>2786.56</v>
      </c>
      <c r="I141" s="101"/>
    </row>
    <row r="142" ht="14.25" spans="1:9">
      <c r="A142" s="105" t="s">
        <v>239</v>
      </c>
      <c r="B142" s="106">
        <v>1</v>
      </c>
      <c r="C142" s="106">
        <v>290</v>
      </c>
      <c r="D142" s="106">
        <v>489.05</v>
      </c>
      <c r="E142" s="106">
        <f>ROUND($E$7/$D$7*D142,2)+0.01</f>
        <v>280.81</v>
      </c>
      <c r="F142" s="106"/>
      <c r="G142" s="106"/>
      <c r="H142" s="106">
        <v>570.81</v>
      </c>
      <c r="I142" s="101"/>
    </row>
    <row r="143" ht="14.25" spans="1:9">
      <c r="A143" s="105" t="s">
        <v>240</v>
      </c>
      <c r="B143" s="106">
        <v>1</v>
      </c>
      <c r="C143" s="106">
        <v>87</v>
      </c>
      <c r="D143" s="106">
        <v>96.58</v>
      </c>
      <c r="E143" s="106">
        <f t="shared" ref="E143:E159" si="37">ROUND($E$7/$D$7*D143,2)</f>
        <v>55.45</v>
      </c>
      <c r="F143" s="106"/>
      <c r="G143" s="106">
        <v>73.98</v>
      </c>
      <c r="H143" s="106">
        <v>216.43</v>
      </c>
      <c r="I143" s="101"/>
    </row>
    <row r="144" ht="14.25" spans="1:9">
      <c r="A144" s="105" t="s">
        <v>242</v>
      </c>
      <c r="B144" s="106">
        <v>1</v>
      </c>
      <c r="C144" s="106">
        <v>87</v>
      </c>
      <c r="D144" s="106">
        <v>39.21</v>
      </c>
      <c r="E144" s="106">
        <f t="shared" si="37"/>
        <v>22.51</v>
      </c>
      <c r="F144" s="106"/>
      <c r="G144" s="106">
        <v>13</v>
      </c>
      <c r="H144" s="106">
        <v>122.51</v>
      </c>
      <c r="I144" s="101"/>
    </row>
    <row r="145" ht="14.25" spans="1:9">
      <c r="A145" s="105" t="s">
        <v>243</v>
      </c>
      <c r="B145" s="106">
        <v>1</v>
      </c>
      <c r="C145" s="106">
        <v>87</v>
      </c>
      <c r="D145" s="106">
        <v>12.42</v>
      </c>
      <c r="E145" s="106">
        <f t="shared" si="37"/>
        <v>7.13</v>
      </c>
      <c r="F145" s="106"/>
      <c r="G145" s="106">
        <v>35.29</v>
      </c>
      <c r="H145" s="106">
        <v>129.42</v>
      </c>
      <c r="I145" s="101"/>
    </row>
    <row r="146" ht="14.25" spans="1:9">
      <c r="A146" s="105" t="s">
        <v>244</v>
      </c>
      <c r="B146" s="106">
        <v>1</v>
      </c>
      <c r="C146" s="106">
        <v>87</v>
      </c>
      <c r="D146" s="106">
        <v>34.31</v>
      </c>
      <c r="E146" s="106">
        <f t="shared" si="37"/>
        <v>19.7</v>
      </c>
      <c r="F146" s="106"/>
      <c r="G146" s="106">
        <v>21.49</v>
      </c>
      <c r="H146" s="106">
        <v>128.19</v>
      </c>
      <c r="I146" s="101"/>
    </row>
    <row r="147" ht="14.25" spans="1:9">
      <c r="A147" s="105" t="s">
        <v>241</v>
      </c>
      <c r="B147" s="106">
        <v>1</v>
      </c>
      <c r="C147" s="106">
        <v>87</v>
      </c>
      <c r="D147" s="106">
        <v>21.75</v>
      </c>
      <c r="E147" s="106">
        <f t="shared" si="37"/>
        <v>12.49</v>
      </c>
      <c r="F147" s="106"/>
      <c r="G147" s="106">
        <v>43.59</v>
      </c>
      <c r="H147" s="106">
        <v>143.08</v>
      </c>
      <c r="I147" s="101"/>
    </row>
    <row r="148" ht="14.25" spans="1:9">
      <c r="A148" s="105" t="s">
        <v>245</v>
      </c>
      <c r="B148" s="106">
        <v>1</v>
      </c>
      <c r="C148" s="106">
        <v>87</v>
      </c>
      <c r="D148" s="106">
        <v>34.5</v>
      </c>
      <c r="E148" s="106">
        <f t="shared" si="37"/>
        <v>19.81</v>
      </c>
      <c r="F148" s="106"/>
      <c r="G148" s="106">
        <v>36.59</v>
      </c>
      <c r="H148" s="106">
        <v>143.4</v>
      </c>
      <c r="I148" s="101"/>
    </row>
    <row r="149" ht="14.25" spans="1:9">
      <c r="A149" s="105" t="s">
        <v>246</v>
      </c>
      <c r="B149" s="106">
        <v>1</v>
      </c>
      <c r="C149" s="106">
        <v>87</v>
      </c>
      <c r="D149" s="106">
        <v>18.41</v>
      </c>
      <c r="E149" s="106">
        <f t="shared" si="37"/>
        <v>10.57</v>
      </c>
      <c r="F149" s="106"/>
      <c r="G149" s="106">
        <v>17.49</v>
      </c>
      <c r="H149" s="106">
        <v>115.06</v>
      </c>
      <c r="I149" s="101"/>
    </row>
    <row r="150" ht="14.25" spans="1:9">
      <c r="A150" s="105" t="s">
        <v>247</v>
      </c>
      <c r="B150" s="106">
        <v>1</v>
      </c>
      <c r="C150" s="106">
        <v>87</v>
      </c>
      <c r="D150" s="106">
        <v>18.21</v>
      </c>
      <c r="E150" s="106">
        <f t="shared" si="37"/>
        <v>10.46</v>
      </c>
      <c r="F150" s="106"/>
      <c r="G150" s="106">
        <v>15.72</v>
      </c>
      <c r="H150" s="106">
        <v>113.18</v>
      </c>
      <c r="I150" s="101"/>
    </row>
    <row r="151" ht="14.25" spans="1:9">
      <c r="A151" s="105" t="s">
        <v>248</v>
      </c>
      <c r="B151" s="106">
        <v>1</v>
      </c>
      <c r="C151" s="106">
        <v>87</v>
      </c>
      <c r="D151" s="106">
        <v>18.8</v>
      </c>
      <c r="E151" s="106">
        <f t="shared" si="37"/>
        <v>10.79</v>
      </c>
      <c r="F151" s="106"/>
      <c r="G151" s="106">
        <v>16.19</v>
      </c>
      <c r="H151" s="106">
        <v>113.98</v>
      </c>
      <c r="I151" s="101"/>
    </row>
    <row r="152" ht="14.25" spans="1:9">
      <c r="A152" s="105" t="s">
        <v>249</v>
      </c>
      <c r="B152" s="106">
        <v>1</v>
      </c>
      <c r="C152" s="106">
        <v>87</v>
      </c>
      <c r="D152" s="106">
        <v>17.06</v>
      </c>
      <c r="E152" s="106">
        <f t="shared" si="37"/>
        <v>9.8</v>
      </c>
      <c r="F152" s="106"/>
      <c r="G152" s="106">
        <v>16.59</v>
      </c>
      <c r="H152" s="106">
        <v>113.39</v>
      </c>
      <c r="I152" s="101"/>
    </row>
    <row r="153" ht="14.25" spans="1:9">
      <c r="A153" s="105" t="s">
        <v>250</v>
      </c>
      <c r="B153" s="106">
        <v>1</v>
      </c>
      <c r="C153" s="106">
        <v>87</v>
      </c>
      <c r="D153" s="106">
        <v>25.57</v>
      </c>
      <c r="E153" s="106">
        <f t="shared" si="37"/>
        <v>14.68</v>
      </c>
      <c r="F153" s="106"/>
      <c r="G153" s="106">
        <v>24.59</v>
      </c>
      <c r="H153" s="106">
        <v>126.27</v>
      </c>
      <c r="I153" s="101"/>
    </row>
    <row r="154" ht="14.25" spans="1:9">
      <c r="A154" s="105" t="s">
        <v>251</v>
      </c>
      <c r="B154" s="106">
        <v>1</v>
      </c>
      <c r="C154" s="106">
        <v>87</v>
      </c>
      <c r="D154" s="106">
        <v>16.06</v>
      </c>
      <c r="E154" s="106">
        <f t="shared" si="37"/>
        <v>9.22</v>
      </c>
      <c r="F154" s="106"/>
      <c r="G154" s="106">
        <v>16.49</v>
      </c>
      <c r="H154" s="106">
        <v>112.71</v>
      </c>
      <c r="I154" s="101"/>
    </row>
    <row r="155" ht="14.25" spans="1:9">
      <c r="A155" s="105" t="s">
        <v>252</v>
      </c>
      <c r="B155" s="106">
        <v>1</v>
      </c>
      <c r="C155" s="106">
        <v>87</v>
      </c>
      <c r="D155" s="106">
        <v>36.51</v>
      </c>
      <c r="E155" s="106">
        <f t="shared" si="37"/>
        <v>20.96</v>
      </c>
      <c r="F155" s="106"/>
      <c r="G155" s="106">
        <v>34.99</v>
      </c>
      <c r="H155" s="106">
        <v>142.95</v>
      </c>
      <c r="I155" s="101"/>
    </row>
    <row r="156" ht="14.25" spans="1:9">
      <c r="A156" s="105" t="s">
        <v>253</v>
      </c>
      <c r="B156" s="106">
        <v>1</v>
      </c>
      <c r="C156" s="106">
        <v>87</v>
      </c>
      <c r="D156" s="106">
        <v>30.47</v>
      </c>
      <c r="E156" s="106">
        <f t="shared" si="37"/>
        <v>17.49</v>
      </c>
      <c r="F156" s="106"/>
      <c r="G156" s="106">
        <v>26.69</v>
      </c>
      <c r="H156" s="106">
        <v>131.18</v>
      </c>
      <c r="I156" s="101"/>
    </row>
    <row r="157" ht="14.25" spans="1:9">
      <c r="A157" s="105" t="s">
        <v>254</v>
      </c>
      <c r="B157" s="106">
        <v>1</v>
      </c>
      <c r="C157" s="106">
        <v>87</v>
      </c>
      <c r="D157" s="106">
        <v>20.77</v>
      </c>
      <c r="E157" s="106">
        <f t="shared" si="37"/>
        <v>11.93</v>
      </c>
      <c r="F157" s="106"/>
      <c r="G157" s="106">
        <v>19.39</v>
      </c>
      <c r="H157" s="106">
        <v>118.32</v>
      </c>
      <c r="I157" s="101"/>
    </row>
    <row r="158" ht="14.25" spans="1:9">
      <c r="A158" s="105" t="s">
        <v>255</v>
      </c>
      <c r="B158" s="106">
        <v>1</v>
      </c>
      <c r="C158" s="106">
        <v>87</v>
      </c>
      <c r="D158" s="106">
        <v>24.13</v>
      </c>
      <c r="E158" s="106">
        <f t="shared" si="37"/>
        <v>13.85</v>
      </c>
      <c r="F158" s="106"/>
      <c r="G158" s="106">
        <v>21.69</v>
      </c>
      <c r="H158" s="106">
        <v>122.54</v>
      </c>
      <c r="I158" s="101"/>
    </row>
    <row r="159" ht="14.25" spans="1:9">
      <c r="A159" s="105" t="s">
        <v>256</v>
      </c>
      <c r="B159" s="106">
        <v>1</v>
      </c>
      <c r="C159" s="106">
        <v>87</v>
      </c>
      <c r="D159" s="106">
        <v>24.29</v>
      </c>
      <c r="E159" s="106">
        <f t="shared" si="37"/>
        <v>13.95</v>
      </c>
      <c r="F159" s="106"/>
      <c r="G159" s="106">
        <v>22.19</v>
      </c>
      <c r="H159" s="106">
        <v>123.14</v>
      </c>
      <c r="I159" s="101"/>
    </row>
    <row r="160" ht="14.25" spans="1:9">
      <c r="A160" s="104" t="s">
        <v>37</v>
      </c>
      <c r="B160" s="103">
        <f t="shared" ref="B160:H160" si="38">SUM(B161:B232)</f>
        <v>72</v>
      </c>
      <c r="C160" s="103">
        <f t="shared" si="38"/>
        <v>6264</v>
      </c>
      <c r="D160" s="103">
        <f t="shared" si="38"/>
        <v>3338.15</v>
      </c>
      <c r="E160" s="103">
        <f t="shared" si="38"/>
        <v>1916.65</v>
      </c>
      <c r="F160" s="104">
        <f t="shared" si="38"/>
        <v>0</v>
      </c>
      <c r="G160" s="103">
        <f t="shared" si="38"/>
        <v>5774.69</v>
      </c>
      <c r="H160" s="103">
        <f t="shared" si="38"/>
        <v>13955.35</v>
      </c>
      <c r="I160" s="101"/>
    </row>
    <row r="161" ht="14.25" spans="1:9">
      <c r="A161" s="105" t="s">
        <v>38</v>
      </c>
      <c r="B161" s="106">
        <v>1</v>
      </c>
      <c r="C161" s="106">
        <v>87</v>
      </c>
      <c r="D161" s="106">
        <v>40.8</v>
      </c>
      <c r="E161" s="106">
        <f t="shared" ref="E161:E224" si="39">ROUND($E$7/$D$7*D161,2)</f>
        <v>23.43</v>
      </c>
      <c r="F161" s="106"/>
      <c r="G161" s="106">
        <v>66.38</v>
      </c>
      <c r="H161" s="106">
        <v>176.81</v>
      </c>
      <c r="I161" s="101"/>
    </row>
    <row r="162" ht="14.25" spans="1:9">
      <c r="A162" s="105" t="s">
        <v>39</v>
      </c>
      <c r="B162" s="106">
        <v>1</v>
      </c>
      <c r="C162" s="106">
        <v>87</v>
      </c>
      <c r="D162" s="106">
        <v>43.9</v>
      </c>
      <c r="E162" s="106">
        <f t="shared" si="39"/>
        <v>25.21</v>
      </c>
      <c r="F162" s="106"/>
      <c r="G162" s="106">
        <v>73.71</v>
      </c>
      <c r="H162" s="106">
        <v>185.92</v>
      </c>
      <c r="I162" s="101"/>
    </row>
    <row r="163" ht="14.25" spans="1:9">
      <c r="A163" s="105" t="s">
        <v>40</v>
      </c>
      <c r="B163" s="106">
        <v>1</v>
      </c>
      <c r="C163" s="106">
        <v>87</v>
      </c>
      <c r="D163" s="106">
        <v>62.7</v>
      </c>
      <c r="E163" s="106">
        <f t="shared" si="39"/>
        <v>36</v>
      </c>
      <c r="F163" s="106"/>
      <c r="G163" s="106">
        <v>94.79</v>
      </c>
      <c r="H163" s="106">
        <v>217.79</v>
      </c>
      <c r="I163" s="101"/>
    </row>
    <row r="164" ht="14.25" spans="1:9">
      <c r="A164" s="105" t="s">
        <v>41</v>
      </c>
      <c r="B164" s="106">
        <v>1</v>
      </c>
      <c r="C164" s="106">
        <v>87</v>
      </c>
      <c r="D164" s="106">
        <v>94.9</v>
      </c>
      <c r="E164" s="106">
        <f t="shared" si="39"/>
        <v>54.49</v>
      </c>
      <c r="F164" s="106"/>
      <c r="G164" s="106">
        <v>175.94</v>
      </c>
      <c r="H164" s="106">
        <v>317.43</v>
      </c>
      <c r="I164" s="101"/>
    </row>
    <row r="165" ht="14.25" spans="1:9">
      <c r="A165" s="105" t="s">
        <v>42</v>
      </c>
      <c r="B165" s="106">
        <v>1</v>
      </c>
      <c r="C165" s="106">
        <v>87</v>
      </c>
      <c r="D165" s="106">
        <v>73.14</v>
      </c>
      <c r="E165" s="106">
        <f t="shared" si="39"/>
        <v>41.99</v>
      </c>
      <c r="F165" s="106"/>
      <c r="G165" s="106">
        <v>125.62</v>
      </c>
      <c r="H165" s="106">
        <v>254.61</v>
      </c>
      <c r="I165" s="101"/>
    </row>
    <row r="166" ht="14.25" spans="1:9">
      <c r="A166" s="105" t="s">
        <v>43</v>
      </c>
      <c r="B166" s="106">
        <v>1</v>
      </c>
      <c r="C166" s="106">
        <v>87</v>
      </c>
      <c r="D166" s="106">
        <v>94.49</v>
      </c>
      <c r="E166" s="106">
        <f t="shared" si="39"/>
        <v>54.25</v>
      </c>
      <c r="F166" s="106"/>
      <c r="G166" s="106">
        <v>166.99</v>
      </c>
      <c r="H166" s="106">
        <v>308.24</v>
      </c>
      <c r="I166" s="101"/>
    </row>
    <row r="167" ht="14.25" spans="1:9">
      <c r="A167" s="105" t="s">
        <v>44</v>
      </c>
      <c r="B167" s="106">
        <v>1</v>
      </c>
      <c r="C167" s="106">
        <v>87</v>
      </c>
      <c r="D167" s="106">
        <v>36.4</v>
      </c>
      <c r="E167" s="106">
        <f t="shared" si="39"/>
        <v>20.9</v>
      </c>
      <c r="F167" s="106"/>
      <c r="G167" s="106">
        <v>68.94</v>
      </c>
      <c r="H167" s="106">
        <v>176.84</v>
      </c>
      <c r="I167" s="101"/>
    </row>
    <row r="168" ht="14.25" spans="1:9">
      <c r="A168" s="105" t="s">
        <v>45</v>
      </c>
      <c r="B168" s="106">
        <v>1</v>
      </c>
      <c r="C168" s="106">
        <v>87</v>
      </c>
      <c r="D168" s="106">
        <v>27.72</v>
      </c>
      <c r="E168" s="106">
        <f t="shared" si="39"/>
        <v>15.92</v>
      </c>
      <c r="F168" s="106"/>
      <c r="G168" s="106">
        <v>49.52</v>
      </c>
      <c r="H168" s="106">
        <v>152.44</v>
      </c>
      <c r="I168" s="101"/>
    </row>
    <row r="169" ht="14.25" spans="1:9">
      <c r="A169" s="105" t="s">
        <v>46</v>
      </c>
      <c r="B169" s="106">
        <v>1</v>
      </c>
      <c r="C169" s="106">
        <v>87</v>
      </c>
      <c r="D169" s="106">
        <v>12.67</v>
      </c>
      <c r="E169" s="106">
        <f t="shared" si="39"/>
        <v>7.27</v>
      </c>
      <c r="F169" s="106"/>
      <c r="G169" s="106">
        <v>13.68</v>
      </c>
      <c r="H169" s="106">
        <v>107.95</v>
      </c>
      <c r="I169" s="101"/>
    </row>
    <row r="170" ht="14.25" spans="1:9">
      <c r="A170" s="105" t="s">
        <v>47</v>
      </c>
      <c r="B170" s="106">
        <v>1</v>
      </c>
      <c r="C170" s="106">
        <v>87</v>
      </c>
      <c r="D170" s="106">
        <v>17.89</v>
      </c>
      <c r="E170" s="106">
        <f t="shared" si="39"/>
        <v>10.27</v>
      </c>
      <c r="F170" s="106"/>
      <c r="G170" s="106">
        <v>16.09</v>
      </c>
      <c r="H170" s="106">
        <v>113.36</v>
      </c>
      <c r="I170" s="101"/>
    </row>
    <row r="171" ht="14.25" spans="1:9">
      <c r="A171" s="105" t="s">
        <v>48</v>
      </c>
      <c r="B171" s="106">
        <v>1</v>
      </c>
      <c r="C171" s="106">
        <v>87</v>
      </c>
      <c r="D171" s="106">
        <v>71.5</v>
      </c>
      <c r="E171" s="106">
        <f t="shared" si="39"/>
        <v>41.05</v>
      </c>
      <c r="F171" s="106"/>
      <c r="G171" s="106">
        <v>132.41</v>
      </c>
      <c r="H171" s="106">
        <v>260.46</v>
      </c>
      <c r="I171" s="101"/>
    </row>
    <row r="172" ht="14.25" spans="1:9">
      <c r="A172" s="105" t="s">
        <v>49</v>
      </c>
      <c r="B172" s="106">
        <v>1</v>
      </c>
      <c r="C172" s="106">
        <v>87</v>
      </c>
      <c r="D172" s="106">
        <v>46</v>
      </c>
      <c r="E172" s="106">
        <f t="shared" si="39"/>
        <v>26.41</v>
      </c>
      <c r="F172" s="106"/>
      <c r="G172" s="106">
        <v>94.51</v>
      </c>
      <c r="H172" s="106">
        <v>207.92</v>
      </c>
      <c r="I172" s="101"/>
    </row>
    <row r="173" ht="14.25" spans="1:9">
      <c r="A173" s="105" t="s">
        <v>50</v>
      </c>
      <c r="B173" s="106">
        <v>1</v>
      </c>
      <c r="C173" s="106">
        <v>87</v>
      </c>
      <c r="D173" s="106">
        <v>17.9</v>
      </c>
      <c r="E173" s="106">
        <f t="shared" si="39"/>
        <v>10.28</v>
      </c>
      <c r="F173" s="106"/>
      <c r="G173" s="106">
        <v>34.02</v>
      </c>
      <c r="H173" s="106">
        <v>131.3</v>
      </c>
      <c r="I173" s="101"/>
    </row>
    <row r="174" ht="14.25" spans="1:9">
      <c r="A174" s="105" t="s">
        <v>51</v>
      </c>
      <c r="B174" s="106">
        <v>1</v>
      </c>
      <c r="C174" s="106">
        <v>87</v>
      </c>
      <c r="D174" s="106">
        <v>22.8</v>
      </c>
      <c r="E174" s="106">
        <f t="shared" si="39"/>
        <v>13.09</v>
      </c>
      <c r="F174" s="106"/>
      <c r="G174" s="106">
        <v>17.29</v>
      </c>
      <c r="H174" s="106">
        <v>117.38</v>
      </c>
      <c r="I174" s="101"/>
    </row>
    <row r="175" ht="14.25" spans="1:9">
      <c r="A175" s="105" t="s">
        <v>52</v>
      </c>
      <c r="B175" s="106">
        <v>1</v>
      </c>
      <c r="C175" s="106">
        <v>87</v>
      </c>
      <c r="D175" s="106">
        <v>76.5</v>
      </c>
      <c r="E175" s="106">
        <f t="shared" si="39"/>
        <v>43.92</v>
      </c>
      <c r="F175" s="106"/>
      <c r="G175" s="106">
        <v>134.39</v>
      </c>
      <c r="H175" s="106">
        <v>265.31</v>
      </c>
      <c r="I175" s="101"/>
    </row>
    <row r="176" ht="14.25" spans="1:9">
      <c r="A176" s="105" t="s">
        <v>53</v>
      </c>
      <c r="B176" s="106">
        <v>1</v>
      </c>
      <c r="C176" s="106">
        <v>87</v>
      </c>
      <c r="D176" s="106">
        <v>69</v>
      </c>
      <c r="E176" s="106">
        <f t="shared" si="39"/>
        <v>39.62</v>
      </c>
      <c r="F176" s="106"/>
      <c r="G176" s="106">
        <v>113.51</v>
      </c>
      <c r="H176" s="106">
        <v>240.13</v>
      </c>
      <c r="I176" s="101"/>
    </row>
    <row r="177" ht="14.25" spans="1:9">
      <c r="A177" s="105" t="s">
        <v>54</v>
      </c>
      <c r="B177" s="106">
        <v>1</v>
      </c>
      <c r="C177" s="106">
        <v>87</v>
      </c>
      <c r="D177" s="106">
        <v>55.2</v>
      </c>
      <c r="E177" s="106">
        <f t="shared" si="39"/>
        <v>31.69</v>
      </c>
      <c r="F177" s="106"/>
      <c r="G177" s="106">
        <v>93.49</v>
      </c>
      <c r="H177" s="106">
        <v>212.18</v>
      </c>
      <c r="I177" s="101"/>
    </row>
    <row r="178" ht="14.25" spans="1:9">
      <c r="A178" s="105" t="s">
        <v>55</v>
      </c>
      <c r="B178" s="106">
        <v>1</v>
      </c>
      <c r="C178" s="106">
        <v>87</v>
      </c>
      <c r="D178" s="106">
        <v>65.2</v>
      </c>
      <c r="E178" s="106">
        <f t="shared" si="39"/>
        <v>37.44</v>
      </c>
      <c r="F178" s="106"/>
      <c r="G178" s="106">
        <v>114.1</v>
      </c>
      <c r="H178" s="106">
        <v>238.54</v>
      </c>
      <c r="I178" s="101"/>
    </row>
    <row r="179" ht="14.25" spans="1:9">
      <c r="A179" s="105" t="s">
        <v>56</v>
      </c>
      <c r="B179" s="106">
        <v>1</v>
      </c>
      <c r="C179" s="106">
        <v>87</v>
      </c>
      <c r="D179" s="106">
        <v>50.47</v>
      </c>
      <c r="E179" s="106">
        <f t="shared" si="39"/>
        <v>28.98</v>
      </c>
      <c r="F179" s="106"/>
      <c r="G179" s="106">
        <v>92.03</v>
      </c>
      <c r="H179" s="106">
        <v>208.01</v>
      </c>
      <c r="I179" s="101"/>
    </row>
    <row r="180" ht="14.25" spans="1:9">
      <c r="A180" s="105" t="s">
        <v>57</v>
      </c>
      <c r="B180" s="106">
        <v>1</v>
      </c>
      <c r="C180" s="106">
        <v>87</v>
      </c>
      <c r="D180" s="106">
        <v>41.69</v>
      </c>
      <c r="E180" s="106">
        <f t="shared" si="39"/>
        <v>23.94</v>
      </c>
      <c r="F180" s="106"/>
      <c r="G180" s="106">
        <v>74.94</v>
      </c>
      <c r="H180" s="106">
        <v>185.88</v>
      </c>
      <c r="I180" s="101"/>
    </row>
    <row r="181" ht="14.25" spans="1:9">
      <c r="A181" s="105" t="s">
        <v>58</v>
      </c>
      <c r="B181" s="106">
        <v>1</v>
      </c>
      <c r="C181" s="106">
        <v>87</v>
      </c>
      <c r="D181" s="106">
        <v>32.02</v>
      </c>
      <c r="E181" s="106">
        <f t="shared" si="39"/>
        <v>18.38</v>
      </c>
      <c r="F181" s="106"/>
      <c r="G181" s="106">
        <v>62.48</v>
      </c>
      <c r="H181" s="106">
        <v>167.86</v>
      </c>
      <c r="I181" s="101"/>
    </row>
    <row r="182" ht="14.25" spans="1:9">
      <c r="A182" s="105" t="s">
        <v>59</v>
      </c>
      <c r="B182" s="106">
        <v>1</v>
      </c>
      <c r="C182" s="106">
        <v>87</v>
      </c>
      <c r="D182" s="106">
        <v>15.08</v>
      </c>
      <c r="E182" s="106">
        <f t="shared" si="39"/>
        <v>8.66</v>
      </c>
      <c r="F182" s="106"/>
      <c r="G182" s="106">
        <v>16.43</v>
      </c>
      <c r="H182" s="106">
        <v>112.09</v>
      </c>
      <c r="I182" s="101"/>
    </row>
    <row r="183" ht="14.25" spans="1:9">
      <c r="A183" s="105" t="s">
        <v>60</v>
      </c>
      <c r="B183" s="106">
        <v>1</v>
      </c>
      <c r="C183" s="106">
        <v>87</v>
      </c>
      <c r="D183" s="106">
        <v>71.5</v>
      </c>
      <c r="E183" s="106">
        <f t="shared" si="39"/>
        <v>41.05</v>
      </c>
      <c r="F183" s="106"/>
      <c r="G183" s="106">
        <v>148.09</v>
      </c>
      <c r="H183" s="106">
        <v>276.14</v>
      </c>
      <c r="I183" s="101"/>
    </row>
    <row r="184" ht="14.25" spans="1:9">
      <c r="A184" s="105" t="s">
        <v>61</v>
      </c>
      <c r="B184" s="106">
        <v>1</v>
      </c>
      <c r="C184" s="106">
        <v>87</v>
      </c>
      <c r="D184" s="106">
        <v>41.7</v>
      </c>
      <c r="E184" s="106">
        <f t="shared" si="39"/>
        <v>23.94</v>
      </c>
      <c r="F184" s="106"/>
      <c r="G184" s="106">
        <v>88.85</v>
      </c>
      <c r="H184" s="106">
        <v>199.79</v>
      </c>
      <c r="I184" s="101"/>
    </row>
    <row r="185" ht="14.25" spans="1:9">
      <c r="A185" s="105" t="s">
        <v>62</v>
      </c>
      <c r="B185" s="106">
        <v>1</v>
      </c>
      <c r="C185" s="106">
        <v>87</v>
      </c>
      <c r="D185" s="106">
        <v>37.9</v>
      </c>
      <c r="E185" s="106">
        <f t="shared" si="39"/>
        <v>21.76</v>
      </c>
      <c r="F185" s="106"/>
      <c r="G185" s="106">
        <v>76.97</v>
      </c>
      <c r="H185" s="106">
        <v>185.73</v>
      </c>
      <c r="I185" s="101"/>
    </row>
    <row r="186" ht="14.25" spans="1:9">
      <c r="A186" s="105" t="s">
        <v>63</v>
      </c>
      <c r="B186" s="106">
        <v>1</v>
      </c>
      <c r="C186" s="106">
        <v>87</v>
      </c>
      <c r="D186" s="106">
        <v>52.8</v>
      </c>
      <c r="E186" s="106">
        <f t="shared" si="39"/>
        <v>30.32</v>
      </c>
      <c r="F186" s="106"/>
      <c r="G186" s="106">
        <v>98.85</v>
      </c>
      <c r="H186" s="106">
        <v>216.17</v>
      </c>
      <c r="I186" s="101"/>
    </row>
    <row r="187" ht="14.25" spans="1:9">
      <c r="A187" s="105" t="s">
        <v>64</v>
      </c>
      <c r="B187" s="106">
        <v>1</v>
      </c>
      <c r="C187" s="106">
        <v>87</v>
      </c>
      <c r="D187" s="106">
        <v>83.6</v>
      </c>
      <c r="E187" s="106">
        <f t="shared" si="39"/>
        <v>48</v>
      </c>
      <c r="F187" s="106"/>
      <c r="G187" s="106">
        <v>191.89</v>
      </c>
      <c r="H187" s="106">
        <v>326.89</v>
      </c>
      <c r="I187" s="101"/>
    </row>
    <row r="188" ht="14.25" spans="1:9">
      <c r="A188" s="105" t="s">
        <v>65</v>
      </c>
      <c r="B188" s="106">
        <v>1</v>
      </c>
      <c r="C188" s="106">
        <v>87</v>
      </c>
      <c r="D188" s="106">
        <v>55</v>
      </c>
      <c r="E188" s="106">
        <f t="shared" si="39"/>
        <v>31.58</v>
      </c>
      <c r="F188" s="106"/>
      <c r="G188" s="106">
        <v>102.69</v>
      </c>
      <c r="H188" s="106">
        <v>221.27</v>
      </c>
      <c r="I188" s="101"/>
    </row>
    <row r="189" ht="14.25" spans="1:9">
      <c r="A189" s="105" t="s">
        <v>66</v>
      </c>
      <c r="B189" s="106">
        <v>1</v>
      </c>
      <c r="C189" s="106">
        <v>87</v>
      </c>
      <c r="D189" s="106">
        <v>41.6</v>
      </c>
      <c r="E189" s="106">
        <f t="shared" si="39"/>
        <v>23.89</v>
      </c>
      <c r="F189" s="106"/>
      <c r="G189" s="106">
        <v>70.57</v>
      </c>
      <c r="H189" s="106">
        <v>181.46</v>
      </c>
      <c r="I189" s="101"/>
    </row>
    <row r="190" ht="14.25" spans="1:9">
      <c r="A190" s="105" t="s">
        <v>67</v>
      </c>
      <c r="B190" s="106">
        <v>1</v>
      </c>
      <c r="C190" s="106">
        <v>87</v>
      </c>
      <c r="D190" s="106">
        <v>30.1</v>
      </c>
      <c r="E190" s="106">
        <f t="shared" si="39"/>
        <v>17.28</v>
      </c>
      <c r="F190" s="106"/>
      <c r="G190" s="106">
        <v>53.77</v>
      </c>
      <c r="H190" s="106">
        <v>158.05</v>
      </c>
      <c r="I190" s="101"/>
    </row>
    <row r="191" ht="14.25" spans="1:9">
      <c r="A191" s="105" t="s">
        <v>68</v>
      </c>
      <c r="B191" s="106">
        <v>1</v>
      </c>
      <c r="C191" s="106">
        <v>87</v>
      </c>
      <c r="D191" s="106">
        <v>41.4</v>
      </c>
      <c r="E191" s="106">
        <f t="shared" si="39"/>
        <v>23.77</v>
      </c>
      <c r="F191" s="106"/>
      <c r="G191" s="106">
        <v>69.93</v>
      </c>
      <c r="H191" s="106">
        <v>180.7</v>
      </c>
      <c r="I191" s="101"/>
    </row>
    <row r="192" ht="14.25" spans="1:9">
      <c r="A192" s="105" t="s">
        <v>69</v>
      </c>
      <c r="B192" s="106">
        <v>1</v>
      </c>
      <c r="C192" s="106">
        <v>87</v>
      </c>
      <c r="D192" s="106">
        <v>27.7</v>
      </c>
      <c r="E192" s="106">
        <f t="shared" si="39"/>
        <v>15.9</v>
      </c>
      <c r="F192" s="106"/>
      <c r="G192" s="106">
        <v>45.89</v>
      </c>
      <c r="H192" s="106">
        <v>148.79</v>
      </c>
      <c r="I192" s="101"/>
    </row>
    <row r="193" ht="14.25" spans="1:9">
      <c r="A193" s="105" t="s">
        <v>70</v>
      </c>
      <c r="B193" s="106">
        <v>1</v>
      </c>
      <c r="C193" s="106">
        <v>87</v>
      </c>
      <c r="D193" s="106">
        <v>18.7</v>
      </c>
      <c r="E193" s="106">
        <f t="shared" si="39"/>
        <v>10.74</v>
      </c>
      <c r="F193" s="106"/>
      <c r="G193" s="106">
        <v>17.09</v>
      </c>
      <c r="H193" s="106">
        <v>114.83</v>
      </c>
      <c r="I193" s="101"/>
    </row>
    <row r="194" ht="14.25" spans="1:9">
      <c r="A194" s="105" t="s">
        <v>71</v>
      </c>
      <c r="B194" s="106">
        <v>1</v>
      </c>
      <c r="C194" s="106">
        <v>87</v>
      </c>
      <c r="D194" s="106">
        <v>12.1</v>
      </c>
      <c r="E194" s="106">
        <f t="shared" si="39"/>
        <v>6.95</v>
      </c>
      <c r="F194" s="106"/>
      <c r="G194" s="106">
        <v>11.15</v>
      </c>
      <c r="H194" s="106">
        <v>105.1</v>
      </c>
      <c r="I194" s="101"/>
    </row>
    <row r="195" ht="14.25" spans="1:9">
      <c r="A195" s="105" t="s">
        <v>72</v>
      </c>
      <c r="B195" s="106">
        <v>1</v>
      </c>
      <c r="C195" s="106">
        <v>87</v>
      </c>
      <c r="D195" s="106">
        <v>19</v>
      </c>
      <c r="E195" s="106">
        <f t="shared" si="39"/>
        <v>10.91</v>
      </c>
      <c r="F195" s="106"/>
      <c r="G195" s="106">
        <v>14.21</v>
      </c>
      <c r="H195" s="106">
        <v>112.12</v>
      </c>
      <c r="I195" s="101"/>
    </row>
    <row r="196" ht="14.25" spans="1:9">
      <c r="A196" s="105" t="s">
        <v>73</v>
      </c>
      <c r="B196" s="106">
        <v>1</v>
      </c>
      <c r="C196" s="106">
        <v>87</v>
      </c>
      <c r="D196" s="106">
        <v>80.8</v>
      </c>
      <c r="E196" s="106">
        <f t="shared" si="39"/>
        <v>46.39</v>
      </c>
      <c r="F196" s="106"/>
      <c r="G196" s="106">
        <v>147.93</v>
      </c>
      <c r="H196" s="106">
        <v>281.32</v>
      </c>
      <c r="I196" s="101"/>
    </row>
    <row r="197" ht="14.25" spans="1:9">
      <c r="A197" s="105" t="s">
        <v>74</v>
      </c>
      <c r="B197" s="106">
        <v>1</v>
      </c>
      <c r="C197" s="106">
        <v>87</v>
      </c>
      <c r="D197" s="106">
        <v>72</v>
      </c>
      <c r="E197" s="106">
        <f t="shared" si="39"/>
        <v>41.34</v>
      </c>
      <c r="F197" s="106"/>
      <c r="G197" s="106">
        <v>147.2</v>
      </c>
      <c r="H197" s="106">
        <v>275.54</v>
      </c>
      <c r="I197" s="101"/>
    </row>
    <row r="198" ht="14.25" spans="1:9">
      <c r="A198" s="105" t="s">
        <v>75</v>
      </c>
      <c r="B198" s="106">
        <v>1</v>
      </c>
      <c r="C198" s="106">
        <v>87</v>
      </c>
      <c r="D198" s="106">
        <v>61.6</v>
      </c>
      <c r="E198" s="106">
        <f t="shared" si="39"/>
        <v>35.37</v>
      </c>
      <c r="F198" s="106"/>
      <c r="G198" s="106">
        <v>115.46</v>
      </c>
      <c r="H198" s="106">
        <v>237.83</v>
      </c>
      <c r="I198" s="101"/>
    </row>
    <row r="199" ht="14.25" spans="1:9">
      <c r="A199" s="105" t="s">
        <v>76</v>
      </c>
      <c r="B199" s="106">
        <v>1</v>
      </c>
      <c r="C199" s="106">
        <v>87</v>
      </c>
      <c r="D199" s="106">
        <v>41.4</v>
      </c>
      <c r="E199" s="106">
        <f t="shared" si="39"/>
        <v>23.77</v>
      </c>
      <c r="F199" s="106"/>
      <c r="G199" s="106">
        <v>83.71</v>
      </c>
      <c r="H199" s="106">
        <v>194.48</v>
      </c>
      <c r="I199" s="101"/>
    </row>
    <row r="200" ht="14.25" spans="1:9">
      <c r="A200" s="105" t="s">
        <v>77</v>
      </c>
      <c r="B200" s="106">
        <v>1</v>
      </c>
      <c r="C200" s="106">
        <v>87</v>
      </c>
      <c r="D200" s="106">
        <v>45.6</v>
      </c>
      <c r="E200" s="106">
        <f t="shared" si="39"/>
        <v>26.18</v>
      </c>
      <c r="F200" s="106"/>
      <c r="G200" s="106">
        <v>90.13</v>
      </c>
      <c r="H200" s="106">
        <v>203.31</v>
      </c>
      <c r="I200" s="101"/>
    </row>
    <row r="201" ht="14.25" spans="1:9">
      <c r="A201" s="105" t="s">
        <v>78</v>
      </c>
      <c r="B201" s="106">
        <v>1</v>
      </c>
      <c r="C201" s="106">
        <v>87</v>
      </c>
      <c r="D201" s="106">
        <v>61.5</v>
      </c>
      <c r="E201" s="106">
        <f t="shared" si="39"/>
        <v>35.31</v>
      </c>
      <c r="F201" s="106"/>
      <c r="G201" s="106">
        <v>117.35</v>
      </c>
      <c r="H201" s="106">
        <v>239.66</v>
      </c>
      <c r="I201" s="101"/>
    </row>
    <row r="202" ht="14.25" spans="1:9">
      <c r="A202" s="105" t="s">
        <v>79</v>
      </c>
      <c r="B202" s="106">
        <v>1</v>
      </c>
      <c r="C202" s="106">
        <v>87</v>
      </c>
      <c r="D202" s="106">
        <v>42.9</v>
      </c>
      <c r="E202" s="106">
        <f t="shared" si="39"/>
        <v>24.63</v>
      </c>
      <c r="F202" s="106"/>
      <c r="G202" s="106">
        <v>66.06</v>
      </c>
      <c r="H202" s="106">
        <v>177.69</v>
      </c>
      <c r="I202" s="101"/>
    </row>
    <row r="203" ht="14.25" spans="1:9">
      <c r="A203" s="105" t="s">
        <v>80</v>
      </c>
      <c r="B203" s="106">
        <v>1</v>
      </c>
      <c r="C203" s="106">
        <v>87</v>
      </c>
      <c r="D203" s="106">
        <v>33.1</v>
      </c>
      <c r="E203" s="106">
        <f t="shared" si="39"/>
        <v>19</v>
      </c>
      <c r="F203" s="106"/>
      <c r="G203" s="106">
        <v>54.57</v>
      </c>
      <c r="H203" s="106">
        <v>160.58</v>
      </c>
      <c r="I203" s="101"/>
    </row>
    <row r="204" ht="14.25" spans="1:9">
      <c r="A204" s="105" t="s">
        <v>81</v>
      </c>
      <c r="B204" s="106">
        <v>1</v>
      </c>
      <c r="C204" s="106">
        <v>87</v>
      </c>
      <c r="D204" s="106">
        <v>37.9</v>
      </c>
      <c r="E204" s="106">
        <f t="shared" si="39"/>
        <v>21.76</v>
      </c>
      <c r="F204" s="106"/>
      <c r="G204" s="106">
        <v>65.74</v>
      </c>
      <c r="H204" s="106">
        <v>174.5</v>
      </c>
      <c r="I204" s="101"/>
    </row>
    <row r="205" ht="14.25" spans="1:9">
      <c r="A205" s="105" t="s">
        <v>82</v>
      </c>
      <c r="B205" s="106">
        <v>1</v>
      </c>
      <c r="C205" s="106">
        <v>87</v>
      </c>
      <c r="D205" s="106">
        <v>38</v>
      </c>
      <c r="E205" s="106">
        <f t="shared" si="39"/>
        <v>21.82</v>
      </c>
      <c r="F205" s="106"/>
      <c r="G205" s="106">
        <v>60.75</v>
      </c>
      <c r="H205" s="106">
        <v>169.57</v>
      </c>
      <c r="I205" s="101"/>
    </row>
    <row r="206" ht="14.25" spans="1:9">
      <c r="A206" s="105" t="s">
        <v>83</v>
      </c>
      <c r="B206" s="106">
        <v>1</v>
      </c>
      <c r="C206" s="106">
        <v>87</v>
      </c>
      <c r="D206" s="106">
        <v>32.9</v>
      </c>
      <c r="E206" s="106">
        <f t="shared" si="39"/>
        <v>18.89</v>
      </c>
      <c r="F206" s="106"/>
      <c r="G206" s="106">
        <v>30.1</v>
      </c>
      <c r="H206" s="106">
        <v>135.99</v>
      </c>
      <c r="I206" s="101"/>
    </row>
    <row r="207" ht="14.25" spans="1:9">
      <c r="A207" s="105" t="s">
        <v>84</v>
      </c>
      <c r="B207" s="106">
        <v>1</v>
      </c>
      <c r="C207" s="106">
        <v>87</v>
      </c>
      <c r="D207" s="106">
        <v>32.9</v>
      </c>
      <c r="E207" s="106">
        <f t="shared" si="39"/>
        <v>18.89</v>
      </c>
      <c r="F207" s="106"/>
      <c r="G207" s="106">
        <v>26.71</v>
      </c>
      <c r="H207" s="106">
        <v>132.6</v>
      </c>
      <c r="I207" s="101"/>
    </row>
    <row r="208" ht="14.25" spans="1:9">
      <c r="A208" s="105" t="s">
        <v>85</v>
      </c>
      <c r="B208" s="106">
        <v>1</v>
      </c>
      <c r="C208" s="106">
        <v>87</v>
      </c>
      <c r="D208" s="106">
        <v>24.5</v>
      </c>
      <c r="E208" s="106">
        <f t="shared" si="39"/>
        <v>14.07</v>
      </c>
      <c r="F208" s="106"/>
      <c r="G208" s="106">
        <v>20.76</v>
      </c>
      <c r="H208" s="106">
        <v>121.83</v>
      </c>
      <c r="I208" s="101"/>
    </row>
    <row r="209" ht="14.25" spans="1:9">
      <c r="A209" s="105" t="s">
        <v>86</v>
      </c>
      <c r="B209" s="106">
        <v>1</v>
      </c>
      <c r="C209" s="106">
        <v>87</v>
      </c>
      <c r="D209" s="106">
        <v>74</v>
      </c>
      <c r="E209" s="106">
        <f t="shared" si="39"/>
        <v>42.49</v>
      </c>
      <c r="F209" s="106"/>
      <c r="G209" s="106">
        <v>124.76</v>
      </c>
      <c r="H209" s="106">
        <v>254.25</v>
      </c>
      <c r="I209" s="101"/>
    </row>
    <row r="210" ht="14.25" spans="1:9">
      <c r="A210" s="105" t="s">
        <v>87</v>
      </c>
      <c r="B210" s="106">
        <v>1</v>
      </c>
      <c r="C210" s="106">
        <v>87</v>
      </c>
      <c r="D210" s="106">
        <v>26.8</v>
      </c>
      <c r="E210" s="106">
        <f t="shared" si="39"/>
        <v>15.39</v>
      </c>
      <c r="F210" s="106"/>
      <c r="G210" s="106">
        <v>44.84</v>
      </c>
      <c r="H210" s="106">
        <v>147.23</v>
      </c>
      <c r="I210" s="101"/>
    </row>
    <row r="211" ht="14.25" spans="1:9">
      <c r="A211" s="105" t="s">
        <v>88</v>
      </c>
      <c r="B211" s="106">
        <v>1</v>
      </c>
      <c r="C211" s="106">
        <v>87</v>
      </c>
      <c r="D211" s="106">
        <v>70.4</v>
      </c>
      <c r="E211" s="106">
        <f t="shared" si="39"/>
        <v>40.42</v>
      </c>
      <c r="F211" s="106"/>
      <c r="G211" s="106">
        <v>113.16</v>
      </c>
      <c r="H211" s="106">
        <v>240.58</v>
      </c>
      <c r="I211" s="101"/>
    </row>
    <row r="212" ht="14.25" spans="1:9">
      <c r="A212" s="105" t="s">
        <v>89</v>
      </c>
      <c r="B212" s="106">
        <v>1</v>
      </c>
      <c r="C212" s="106">
        <v>87</v>
      </c>
      <c r="D212" s="106">
        <v>55.3</v>
      </c>
      <c r="E212" s="106">
        <f t="shared" si="39"/>
        <v>31.75</v>
      </c>
      <c r="F212" s="106"/>
      <c r="G212" s="106">
        <v>93.95</v>
      </c>
      <c r="H212" s="106">
        <v>212.7</v>
      </c>
      <c r="I212" s="101"/>
    </row>
    <row r="213" ht="14.25" spans="1:9">
      <c r="A213" s="105" t="s">
        <v>90</v>
      </c>
      <c r="B213" s="106">
        <v>1</v>
      </c>
      <c r="C213" s="106">
        <v>87</v>
      </c>
      <c r="D213" s="106">
        <v>83.55</v>
      </c>
      <c r="E213" s="106">
        <f t="shared" si="39"/>
        <v>47.97</v>
      </c>
      <c r="F213" s="106"/>
      <c r="G213" s="106">
        <v>140.5</v>
      </c>
      <c r="H213" s="106">
        <v>275.47</v>
      </c>
      <c r="I213" s="101"/>
    </row>
    <row r="214" ht="14.25" spans="1:9">
      <c r="A214" s="105" t="s">
        <v>91</v>
      </c>
      <c r="B214" s="106">
        <v>1</v>
      </c>
      <c r="C214" s="106">
        <v>87</v>
      </c>
      <c r="D214" s="106">
        <v>90.5</v>
      </c>
      <c r="E214" s="106">
        <f t="shared" si="39"/>
        <v>51.96</v>
      </c>
      <c r="F214" s="106"/>
      <c r="G214" s="106">
        <v>185.27</v>
      </c>
      <c r="H214" s="106">
        <v>324.23</v>
      </c>
      <c r="I214" s="101"/>
    </row>
    <row r="215" ht="14.25" spans="1:9">
      <c r="A215" s="105" t="s">
        <v>92</v>
      </c>
      <c r="B215" s="106">
        <v>1</v>
      </c>
      <c r="C215" s="106">
        <v>87</v>
      </c>
      <c r="D215" s="106">
        <v>95</v>
      </c>
      <c r="E215" s="106">
        <f t="shared" si="39"/>
        <v>54.55</v>
      </c>
      <c r="F215" s="106"/>
      <c r="G215" s="106">
        <v>161.29</v>
      </c>
      <c r="H215" s="106">
        <v>302.84</v>
      </c>
      <c r="I215" s="101"/>
    </row>
    <row r="216" ht="14.25" spans="1:9">
      <c r="A216" s="105" t="s">
        <v>93</v>
      </c>
      <c r="B216" s="106">
        <v>1</v>
      </c>
      <c r="C216" s="106">
        <v>87</v>
      </c>
      <c r="D216" s="106">
        <v>40.3</v>
      </c>
      <c r="E216" s="106">
        <f t="shared" si="39"/>
        <v>23.14</v>
      </c>
      <c r="F216" s="106"/>
      <c r="G216" s="106">
        <v>65.47</v>
      </c>
      <c r="H216" s="106">
        <v>175.61</v>
      </c>
      <c r="I216" s="101"/>
    </row>
    <row r="217" ht="14.25" spans="1:9">
      <c r="A217" s="105" t="s">
        <v>94</v>
      </c>
      <c r="B217" s="106">
        <v>1</v>
      </c>
      <c r="C217" s="106">
        <v>87</v>
      </c>
      <c r="D217" s="106">
        <v>41.05</v>
      </c>
      <c r="E217" s="106">
        <f t="shared" si="39"/>
        <v>23.57</v>
      </c>
      <c r="F217" s="106"/>
      <c r="G217" s="106">
        <v>69.2</v>
      </c>
      <c r="H217" s="106">
        <v>179.77</v>
      </c>
      <c r="I217" s="101"/>
    </row>
    <row r="218" ht="14.25" spans="1:9">
      <c r="A218" s="105" t="s">
        <v>95</v>
      </c>
      <c r="B218" s="106">
        <v>1</v>
      </c>
      <c r="C218" s="106">
        <v>87</v>
      </c>
      <c r="D218" s="106">
        <v>64.22</v>
      </c>
      <c r="E218" s="106">
        <f t="shared" si="39"/>
        <v>36.87</v>
      </c>
      <c r="F218" s="106"/>
      <c r="G218" s="106">
        <v>138.92</v>
      </c>
      <c r="H218" s="106">
        <v>262.79</v>
      </c>
      <c r="I218" s="101"/>
    </row>
    <row r="219" ht="14.25" spans="1:9">
      <c r="A219" s="105" t="s">
        <v>96</v>
      </c>
      <c r="B219" s="106">
        <v>1</v>
      </c>
      <c r="C219" s="106">
        <v>87</v>
      </c>
      <c r="D219" s="106">
        <v>45.53</v>
      </c>
      <c r="E219" s="106">
        <f t="shared" si="39"/>
        <v>26.14</v>
      </c>
      <c r="F219" s="106"/>
      <c r="G219" s="106">
        <v>97.97</v>
      </c>
      <c r="H219" s="106">
        <v>211.11</v>
      </c>
      <c r="I219" s="101"/>
    </row>
    <row r="220" ht="14.25" spans="1:9">
      <c r="A220" s="105" t="s">
        <v>97</v>
      </c>
      <c r="B220" s="106">
        <v>1</v>
      </c>
      <c r="C220" s="106">
        <v>87</v>
      </c>
      <c r="D220" s="106">
        <v>50.8</v>
      </c>
      <c r="E220" s="106">
        <f t="shared" si="39"/>
        <v>29.17</v>
      </c>
      <c r="F220" s="106"/>
      <c r="G220" s="106">
        <v>110.78</v>
      </c>
      <c r="H220" s="106">
        <v>226.95</v>
      </c>
      <c r="I220" s="101"/>
    </row>
    <row r="221" ht="14.25" spans="1:9">
      <c r="A221" s="105" t="s">
        <v>98</v>
      </c>
      <c r="B221" s="106">
        <v>1</v>
      </c>
      <c r="C221" s="106">
        <v>87</v>
      </c>
      <c r="D221" s="106">
        <v>10</v>
      </c>
      <c r="E221" s="106">
        <f t="shared" si="39"/>
        <v>5.74</v>
      </c>
      <c r="F221" s="106"/>
      <c r="G221" s="106">
        <v>8.8</v>
      </c>
      <c r="H221" s="106">
        <v>101.54</v>
      </c>
      <c r="I221" s="101"/>
    </row>
    <row r="222" ht="14.25" spans="1:9">
      <c r="A222" s="105" t="s">
        <v>99</v>
      </c>
      <c r="B222" s="106">
        <v>1</v>
      </c>
      <c r="C222" s="106">
        <v>87</v>
      </c>
      <c r="D222" s="106">
        <v>13.2</v>
      </c>
      <c r="E222" s="106">
        <f t="shared" si="39"/>
        <v>7.58</v>
      </c>
      <c r="F222" s="106"/>
      <c r="G222" s="106">
        <v>11</v>
      </c>
      <c r="H222" s="106">
        <v>105.58</v>
      </c>
      <c r="I222" s="101"/>
    </row>
    <row r="223" ht="14.25" spans="1:9">
      <c r="A223" s="105" t="s">
        <v>100</v>
      </c>
      <c r="B223" s="106">
        <v>1</v>
      </c>
      <c r="C223" s="106">
        <v>87</v>
      </c>
      <c r="D223" s="106">
        <v>13.1</v>
      </c>
      <c r="E223" s="106">
        <f t="shared" si="39"/>
        <v>7.52</v>
      </c>
      <c r="F223" s="106"/>
      <c r="G223" s="106">
        <v>11.91</v>
      </c>
      <c r="H223" s="106">
        <v>106.43</v>
      </c>
      <c r="I223" s="101"/>
    </row>
    <row r="224" ht="14.25" spans="1:9">
      <c r="A224" s="105" t="s">
        <v>101</v>
      </c>
      <c r="B224" s="106">
        <v>1</v>
      </c>
      <c r="C224" s="106">
        <v>87</v>
      </c>
      <c r="D224" s="106">
        <v>4.8</v>
      </c>
      <c r="E224" s="106">
        <f t="shared" si="39"/>
        <v>2.76</v>
      </c>
      <c r="F224" s="106"/>
      <c r="G224" s="106">
        <v>4.61</v>
      </c>
      <c r="H224" s="106">
        <v>94.37</v>
      </c>
      <c r="I224" s="101"/>
    </row>
    <row r="225" ht="14.25" spans="1:9">
      <c r="A225" s="105" t="s">
        <v>102</v>
      </c>
      <c r="B225" s="106">
        <v>1</v>
      </c>
      <c r="C225" s="106">
        <v>87</v>
      </c>
      <c r="D225" s="106">
        <v>28.5</v>
      </c>
      <c r="E225" s="106">
        <f t="shared" ref="E225:E232" si="40">ROUND($E$7/$D$7*D225,2)</f>
        <v>16.36</v>
      </c>
      <c r="F225" s="106"/>
      <c r="G225" s="106">
        <v>26.16</v>
      </c>
      <c r="H225" s="106">
        <v>129.52</v>
      </c>
      <c r="I225" s="101"/>
    </row>
    <row r="226" ht="14.25" spans="1:9">
      <c r="A226" s="105" t="s">
        <v>103</v>
      </c>
      <c r="B226" s="106">
        <v>1</v>
      </c>
      <c r="C226" s="106">
        <v>87</v>
      </c>
      <c r="D226" s="106">
        <v>11.4</v>
      </c>
      <c r="E226" s="106">
        <f t="shared" si="40"/>
        <v>6.55</v>
      </c>
      <c r="F226" s="106"/>
      <c r="G226" s="106">
        <v>10.16</v>
      </c>
      <c r="H226" s="106">
        <v>103.71</v>
      </c>
      <c r="I226" s="101"/>
    </row>
    <row r="227" ht="14.25" spans="1:9">
      <c r="A227" s="105" t="s">
        <v>104</v>
      </c>
      <c r="B227" s="106">
        <v>1</v>
      </c>
      <c r="C227" s="106">
        <v>87</v>
      </c>
      <c r="D227" s="106">
        <v>111</v>
      </c>
      <c r="E227" s="106">
        <f t="shared" si="40"/>
        <v>63.73</v>
      </c>
      <c r="F227" s="106"/>
      <c r="G227" s="106">
        <v>194.72</v>
      </c>
      <c r="H227" s="106">
        <v>345.45</v>
      </c>
      <c r="I227" s="101"/>
    </row>
    <row r="228" ht="14.25" spans="1:9">
      <c r="A228" s="105" t="s">
        <v>105</v>
      </c>
      <c r="B228" s="106">
        <v>1</v>
      </c>
      <c r="C228" s="106">
        <v>87</v>
      </c>
      <c r="D228" s="106">
        <v>29.55</v>
      </c>
      <c r="E228" s="106">
        <f t="shared" si="40"/>
        <v>16.97</v>
      </c>
      <c r="F228" s="106"/>
      <c r="G228" s="106">
        <v>24.21</v>
      </c>
      <c r="H228" s="106">
        <v>128.18</v>
      </c>
      <c r="I228" s="101"/>
    </row>
    <row r="229" ht="14.25" spans="1:9">
      <c r="A229" s="105" t="s">
        <v>106</v>
      </c>
      <c r="B229" s="106">
        <v>1</v>
      </c>
      <c r="C229" s="106">
        <v>87</v>
      </c>
      <c r="D229" s="106">
        <v>14.89</v>
      </c>
      <c r="E229" s="106">
        <f t="shared" si="40"/>
        <v>8.55</v>
      </c>
      <c r="F229" s="106"/>
      <c r="G229" s="106">
        <v>11.36</v>
      </c>
      <c r="H229" s="106">
        <v>106.91</v>
      </c>
      <c r="I229" s="101"/>
    </row>
    <row r="230" ht="14.25" spans="1:9">
      <c r="A230" s="105" t="s">
        <v>107</v>
      </c>
      <c r="B230" s="106">
        <v>1</v>
      </c>
      <c r="C230" s="106">
        <v>87</v>
      </c>
      <c r="D230" s="106">
        <v>16.79</v>
      </c>
      <c r="E230" s="106">
        <f t="shared" si="40"/>
        <v>9.64</v>
      </c>
      <c r="F230" s="106"/>
      <c r="G230" s="106">
        <v>13.36</v>
      </c>
      <c r="H230" s="106">
        <v>110</v>
      </c>
      <c r="I230" s="101"/>
    </row>
    <row r="231" ht="14.25" spans="1:9">
      <c r="A231" s="105" t="s">
        <v>108</v>
      </c>
      <c r="B231" s="106">
        <v>1</v>
      </c>
      <c r="C231" s="106">
        <v>87</v>
      </c>
      <c r="D231" s="106">
        <v>93.4</v>
      </c>
      <c r="E231" s="106">
        <f t="shared" si="40"/>
        <v>53.63</v>
      </c>
      <c r="F231" s="106"/>
      <c r="G231" s="106">
        <v>180.56</v>
      </c>
      <c r="H231" s="106">
        <v>321.19</v>
      </c>
      <c r="I231" s="101"/>
    </row>
    <row r="232" ht="14.25" spans="1:9">
      <c r="A232" s="105" t="s">
        <v>109</v>
      </c>
      <c r="B232" s="106">
        <v>1</v>
      </c>
      <c r="C232" s="106">
        <v>87</v>
      </c>
      <c r="D232" s="106">
        <v>47.9</v>
      </c>
      <c r="E232" s="106">
        <f t="shared" si="40"/>
        <v>27.5</v>
      </c>
      <c r="F232" s="106"/>
      <c r="G232" s="106">
        <v>84.05</v>
      </c>
      <c r="H232" s="106">
        <v>198.55</v>
      </c>
      <c r="I232" s="101"/>
    </row>
  </sheetData>
  <mergeCells count="8">
    <mergeCell ref="A1:H1"/>
    <mergeCell ref="B3:E3"/>
    <mergeCell ref="B4:C4"/>
    <mergeCell ref="D4:E4"/>
    <mergeCell ref="A3:A4"/>
    <mergeCell ref="F3:F4"/>
    <mergeCell ref="G3:G4"/>
    <mergeCell ref="H3:H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7"/>
  <sheetViews>
    <sheetView workbookViewId="0">
      <pane xSplit="4" ySplit="3" topLeftCell="E4" activePane="bottomRight" state="frozen"/>
      <selection/>
      <selection pane="topRight"/>
      <selection pane="bottomLeft"/>
      <selection pane="bottomRight" activeCell="G5" sqref="G5"/>
    </sheetView>
  </sheetViews>
  <sheetFormatPr defaultColWidth="9" defaultRowHeight="15" customHeight="true"/>
  <cols>
    <col min="1" max="2" width="3.875" customWidth="true"/>
    <col min="3" max="3" width="16.375" customWidth="true"/>
    <col min="5" max="6" width="10.5" customWidth="true"/>
    <col min="7" max="7" width="12.625" style="75" customWidth="true"/>
    <col min="8" max="8" width="8.875" customWidth="true"/>
    <col min="9" max="9" width="10.875" customWidth="true"/>
    <col min="10" max="10" width="17.125" customWidth="true"/>
    <col min="11" max="11" width="11.5"/>
    <col min="12" max="12" width="9" style="76"/>
    <col min="13" max="13" width="11.5"/>
  </cols>
  <sheetData>
    <row r="1" customHeight="true" spans="1:10">
      <c r="A1" s="77">
        <v>0</v>
      </c>
      <c r="B1" s="77">
        <v>0</v>
      </c>
      <c r="C1" s="78" t="s">
        <v>259</v>
      </c>
      <c r="D1" s="79" t="s">
        <v>260</v>
      </c>
      <c r="E1" s="85" t="s">
        <v>261</v>
      </c>
      <c r="F1" s="85" t="s">
        <v>262</v>
      </c>
      <c r="G1" s="75" t="s">
        <v>263</v>
      </c>
      <c r="H1" t="s">
        <v>264</v>
      </c>
      <c r="I1" t="s">
        <v>265</v>
      </c>
      <c r="J1" t="s">
        <v>266</v>
      </c>
    </row>
    <row r="2" customHeight="true" spans="1:13">
      <c r="A2" s="77">
        <v>0</v>
      </c>
      <c r="B2" s="77" t="s">
        <v>267</v>
      </c>
      <c r="C2" s="80" t="s">
        <v>14</v>
      </c>
      <c r="D2" s="81" t="s">
        <v>268</v>
      </c>
      <c r="E2" s="86">
        <f>E3+E25+E33+E40+E49+E57+E68+E77+E84+E91+E104+E115+E123+E135+E143+E152+E162+E169+E174+E189+E209</f>
        <v>204</v>
      </c>
      <c r="F2" s="87">
        <f>F3+F25+F33+F40+F49+F57+F68+F77+F84+F91+F104+F115+F123+F135+F143+F152+F162+F169+F174+F189+F209</f>
        <v>16747.88</v>
      </c>
      <c r="G2" s="88">
        <v>0</v>
      </c>
      <c r="H2" s="89" t="e">
        <f>_xlfn.XLOOKUP(C2,'县区绩效评价 '!C:C,'县区绩效评价 '!D:D,"",0)</f>
        <v>#NAME?</v>
      </c>
      <c r="I2" s="89" t="e">
        <f>_xlfn.XLOOKUP(C2,市州绩效评价!A:A,市州绩效评价!C:C,"",0)</f>
        <v>#NAME?</v>
      </c>
      <c r="J2" s="93">
        <v>48437</v>
      </c>
      <c r="K2" s="93">
        <f>VLOOKUP(C2,$L$2:$M$227,2,0)</f>
        <v>48437</v>
      </c>
      <c r="L2" s="94" t="s">
        <v>14</v>
      </c>
      <c r="M2" s="93">
        <v>48437</v>
      </c>
    </row>
    <row r="3" customHeight="true" spans="1:13">
      <c r="A3" s="77">
        <v>1</v>
      </c>
      <c r="B3" s="77" t="s">
        <v>269</v>
      </c>
      <c r="C3" s="82" t="s">
        <v>16</v>
      </c>
      <c r="D3" s="83" t="s">
        <v>270</v>
      </c>
      <c r="E3" s="90">
        <f>SUM(E4:E24)</f>
        <v>21</v>
      </c>
      <c r="F3" s="91">
        <f>F4*2</f>
        <v>4253.6</v>
      </c>
      <c r="G3" s="88">
        <v>0</v>
      </c>
      <c r="H3" s="92">
        <v>0</v>
      </c>
      <c r="I3" s="92">
        <v>0</v>
      </c>
      <c r="J3" s="93">
        <v>3776.28</v>
      </c>
      <c r="K3" s="93">
        <f t="shared" ref="K3:K66" si="0">VLOOKUP(C3,$L$2:$M$227,2,0)</f>
        <v>3776.28</v>
      </c>
      <c r="L3" s="95" t="s">
        <v>16</v>
      </c>
      <c r="M3" s="93">
        <v>3776.28</v>
      </c>
    </row>
    <row r="4" customHeight="true" spans="1:13">
      <c r="A4" s="77">
        <v>2</v>
      </c>
      <c r="B4" s="77" t="s">
        <v>271</v>
      </c>
      <c r="C4" s="84" t="str">
        <f>C3&amp;"本级"</f>
        <v>成都市本级</v>
      </c>
      <c r="D4" s="83" t="s">
        <v>268</v>
      </c>
      <c r="E4" s="86">
        <v>1</v>
      </c>
      <c r="F4" s="91">
        <f>SUM(F5:F24)</f>
        <v>2126.8</v>
      </c>
      <c r="G4" s="88" t="e">
        <f>H4+I4</f>
        <v>#NAME?</v>
      </c>
      <c r="H4" s="92">
        <v>0</v>
      </c>
      <c r="I4" s="92" t="e">
        <f>_xlfn.XLOOKUP(C4,市州绩效评价!A:A,市州绩效评价!C:C,"",0)</f>
        <v>#NAME?</v>
      </c>
      <c r="J4" s="93">
        <v>1511.16</v>
      </c>
      <c r="K4" s="93">
        <f t="shared" si="0"/>
        <v>1511.16</v>
      </c>
      <c r="L4" s="96" t="s">
        <v>125</v>
      </c>
      <c r="M4" s="93">
        <v>1511.16</v>
      </c>
    </row>
    <row r="5" customHeight="true" spans="1:13">
      <c r="A5" s="77">
        <v>3</v>
      </c>
      <c r="B5" s="77" t="s">
        <v>272</v>
      </c>
      <c r="C5" s="80" t="s">
        <v>126</v>
      </c>
      <c r="D5" s="81" t="s">
        <v>273</v>
      </c>
      <c r="E5" s="86">
        <v>1</v>
      </c>
      <c r="F5" s="87">
        <v>91.44</v>
      </c>
      <c r="G5" s="88" t="e">
        <f t="shared" ref="G5:G67" si="1">H5+I5</f>
        <v>#NAME?</v>
      </c>
      <c r="H5" s="92" t="e">
        <f>_xlfn.XLOOKUP(C5,'县区绩效评价 '!C:C,'县区绩效评价 '!D:D,"",0)</f>
        <v>#NAME?</v>
      </c>
      <c r="I5" s="92">
        <v>0</v>
      </c>
      <c r="J5" s="93">
        <v>81.5</v>
      </c>
      <c r="K5" s="93">
        <f t="shared" si="0"/>
        <v>81.5</v>
      </c>
      <c r="L5" s="96" t="s">
        <v>126</v>
      </c>
      <c r="M5" s="93">
        <v>81.5</v>
      </c>
    </row>
    <row r="6" customHeight="true" spans="1:13">
      <c r="A6" s="77">
        <v>3</v>
      </c>
      <c r="B6" s="77" t="s">
        <v>272</v>
      </c>
      <c r="C6" s="80" t="s">
        <v>127</v>
      </c>
      <c r="D6" s="81" t="s">
        <v>274</v>
      </c>
      <c r="E6" s="86">
        <v>1</v>
      </c>
      <c r="F6" s="87">
        <v>96.73</v>
      </c>
      <c r="G6" s="88" t="e">
        <f t="shared" si="1"/>
        <v>#NAME?</v>
      </c>
      <c r="H6" s="92" t="e">
        <f>_xlfn.XLOOKUP(C6,'县区绩效评价 '!C:C,'县区绩效评价 '!D:D,"",0)</f>
        <v>#NAME?</v>
      </c>
      <c r="I6" s="92">
        <v>0</v>
      </c>
      <c r="J6" s="93">
        <v>84.54</v>
      </c>
      <c r="K6" s="93">
        <f t="shared" si="0"/>
        <v>84.54</v>
      </c>
      <c r="L6" s="97" t="s">
        <v>127</v>
      </c>
      <c r="M6" s="93">
        <v>84.54</v>
      </c>
    </row>
    <row r="7" customHeight="true" spans="1:13">
      <c r="A7" s="77">
        <v>3</v>
      </c>
      <c r="B7" s="77" t="s">
        <v>272</v>
      </c>
      <c r="C7" s="80" t="s">
        <v>128</v>
      </c>
      <c r="D7" s="81" t="s">
        <v>275</v>
      </c>
      <c r="E7" s="86">
        <v>1</v>
      </c>
      <c r="F7" s="87">
        <v>128.36</v>
      </c>
      <c r="G7" s="88" t="e">
        <f t="shared" si="1"/>
        <v>#NAME?</v>
      </c>
      <c r="H7" s="92" t="e">
        <f>_xlfn.XLOOKUP(C7,'县区绩效评价 '!C:C,'县区绩效评价 '!D:D,"",0)</f>
        <v>#NAME?</v>
      </c>
      <c r="I7" s="92">
        <v>0</v>
      </c>
      <c r="J7" s="93">
        <v>102.7</v>
      </c>
      <c r="K7" s="93">
        <f t="shared" si="0"/>
        <v>102.7</v>
      </c>
      <c r="L7" s="97" t="s">
        <v>128</v>
      </c>
      <c r="M7" s="93">
        <v>102.7</v>
      </c>
    </row>
    <row r="8" customHeight="true" spans="1:13">
      <c r="A8" s="77">
        <v>3</v>
      </c>
      <c r="B8" s="77" t="s">
        <v>272</v>
      </c>
      <c r="C8" s="80" t="s">
        <v>129</v>
      </c>
      <c r="D8" s="81" t="s">
        <v>276</v>
      </c>
      <c r="E8" s="86">
        <v>1</v>
      </c>
      <c r="F8" s="87">
        <v>189.22</v>
      </c>
      <c r="G8" s="88" t="e">
        <f t="shared" si="1"/>
        <v>#NAME?</v>
      </c>
      <c r="H8" s="92" t="e">
        <f>_xlfn.XLOOKUP(C8,'县区绩效评价 '!C:C,'县区绩效评价 '!D:D,"",0)</f>
        <v>#NAME?</v>
      </c>
      <c r="I8" s="92">
        <v>0</v>
      </c>
      <c r="J8" s="93">
        <v>137.64</v>
      </c>
      <c r="K8" s="93">
        <f t="shared" si="0"/>
        <v>137.64</v>
      </c>
      <c r="L8" s="97" t="s">
        <v>129</v>
      </c>
      <c r="M8" s="93">
        <v>137.64</v>
      </c>
    </row>
    <row r="9" customHeight="true" spans="1:13">
      <c r="A9" s="77">
        <v>3</v>
      </c>
      <c r="B9" s="77" t="s">
        <v>272</v>
      </c>
      <c r="C9" s="80" t="s">
        <v>130</v>
      </c>
      <c r="D9" s="81" t="s">
        <v>277</v>
      </c>
      <c r="E9" s="86">
        <v>1</v>
      </c>
      <c r="F9" s="87">
        <v>140.29</v>
      </c>
      <c r="G9" s="88" t="e">
        <f t="shared" si="1"/>
        <v>#NAME?</v>
      </c>
      <c r="H9" s="92" t="e">
        <f>_xlfn.XLOOKUP(C9,'县区绩效评价 '!C:C,'县区绩效评价 '!D:D,"",0)</f>
        <v>#NAME?</v>
      </c>
      <c r="I9" s="92">
        <v>0</v>
      </c>
      <c r="J9" s="93">
        <v>109.55</v>
      </c>
      <c r="K9" s="93">
        <f t="shared" si="0"/>
        <v>109.55</v>
      </c>
      <c r="L9" s="97" t="s">
        <v>130</v>
      </c>
      <c r="M9" s="93">
        <v>109.55</v>
      </c>
    </row>
    <row r="10" customHeight="true" spans="1:13">
      <c r="A10" s="77">
        <v>3</v>
      </c>
      <c r="B10" s="77" t="s">
        <v>272</v>
      </c>
      <c r="C10" s="80" t="s">
        <v>131</v>
      </c>
      <c r="D10" s="81" t="s">
        <v>278</v>
      </c>
      <c r="E10" s="86">
        <v>1</v>
      </c>
      <c r="F10" s="87">
        <v>136.37</v>
      </c>
      <c r="G10" s="88" t="e">
        <f t="shared" si="1"/>
        <v>#NAME?</v>
      </c>
      <c r="H10" s="92" t="e">
        <f>_xlfn.XLOOKUP(C10,'县区绩效评价 '!C:C,'县区绩效评价 '!D:D,"",0)</f>
        <v>#NAME?</v>
      </c>
      <c r="I10" s="92">
        <v>0</v>
      </c>
      <c r="J10" s="93">
        <v>107.3</v>
      </c>
      <c r="K10" s="93">
        <f t="shared" si="0"/>
        <v>107.3</v>
      </c>
      <c r="L10" s="97" t="s">
        <v>131</v>
      </c>
      <c r="M10" s="93">
        <v>107.3</v>
      </c>
    </row>
    <row r="11" customHeight="true" spans="1:13">
      <c r="A11" s="77">
        <v>3</v>
      </c>
      <c r="B11" s="77" t="s">
        <v>272</v>
      </c>
      <c r="C11" s="80" t="s">
        <v>132</v>
      </c>
      <c r="D11" s="81" t="s">
        <v>279</v>
      </c>
      <c r="E11" s="86">
        <v>1</v>
      </c>
      <c r="F11" s="87">
        <v>50.6</v>
      </c>
      <c r="G11" s="88" t="e">
        <f t="shared" si="1"/>
        <v>#NAME?</v>
      </c>
      <c r="H11" s="92" t="e">
        <f>_xlfn.XLOOKUP(C11,'县区绩效评价 '!C:C,'县区绩效评价 '!D:D,"",0)</f>
        <v>#NAME?</v>
      </c>
      <c r="I11" s="92">
        <v>0</v>
      </c>
      <c r="J11" s="93">
        <v>58.05</v>
      </c>
      <c r="K11" s="93">
        <f t="shared" si="0"/>
        <v>58.05</v>
      </c>
      <c r="L11" s="97" t="s">
        <v>132</v>
      </c>
      <c r="M11" s="93">
        <v>58.05</v>
      </c>
    </row>
    <row r="12" customHeight="true" spans="1:13">
      <c r="A12" s="77">
        <v>3</v>
      </c>
      <c r="B12" s="77" t="s">
        <v>272</v>
      </c>
      <c r="C12" s="80" t="s">
        <v>133</v>
      </c>
      <c r="D12" s="81" t="s">
        <v>280</v>
      </c>
      <c r="E12" s="86">
        <v>1</v>
      </c>
      <c r="F12" s="87">
        <v>157.73</v>
      </c>
      <c r="G12" s="88" t="e">
        <f t="shared" si="1"/>
        <v>#NAME?</v>
      </c>
      <c r="H12" s="92" t="e">
        <f>_xlfn.XLOOKUP(C12,'县区绩效评价 '!C:C,'县区绩效评价 '!D:D,"",0)</f>
        <v>#NAME?</v>
      </c>
      <c r="I12" s="92">
        <v>0</v>
      </c>
      <c r="J12" s="93">
        <v>119.56</v>
      </c>
      <c r="K12" s="93">
        <f t="shared" si="0"/>
        <v>119.56</v>
      </c>
      <c r="L12" s="97" t="s">
        <v>133</v>
      </c>
      <c r="M12" s="93">
        <v>119.56</v>
      </c>
    </row>
    <row r="13" customHeight="true" spans="1:13">
      <c r="A13" s="77">
        <v>3</v>
      </c>
      <c r="B13" s="77" t="s">
        <v>272</v>
      </c>
      <c r="C13" s="80" t="s">
        <v>134</v>
      </c>
      <c r="D13" s="81" t="s">
        <v>281</v>
      </c>
      <c r="E13" s="86">
        <v>1</v>
      </c>
      <c r="F13" s="87">
        <v>99.87</v>
      </c>
      <c r="G13" s="88" t="e">
        <f t="shared" si="1"/>
        <v>#NAME?</v>
      </c>
      <c r="H13" s="92" t="e">
        <f>_xlfn.XLOOKUP(C13,'县区绩效评价 '!C:C,'县区绩效评价 '!D:D,"",0)</f>
        <v>#NAME?</v>
      </c>
      <c r="I13" s="92">
        <v>0</v>
      </c>
      <c r="J13" s="93">
        <v>86.34</v>
      </c>
      <c r="K13" s="93">
        <f t="shared" si="0"/>
        <v>86.34</v>
      </c>
      <c r="L13" s="97" t="s">
        <v>134</v>
      </c>
      <c r="M13" s="93">
        <v>86.34</v>
      </c>
    </row>
    <row r="14" customHeight="true" spans="1:13">
      <c r="A14" s="77">
        <v>3</v>
      </c>
      <c r="B14" s="77" t="s">
        <v>272</v>
      </c>
      <c r="C14" s="80" t="s">
        <v>136</v>
      </c>
      <c r="D14" s="81" t="s">
        <v>282</v>
      </c>
      <c r="E14" s="86">
        <v>1</v>
      </c>
      <c r="F14" s="87">
        <v>275.36</v>
      </c>
      <c r="G14" s="88" t="e">
        <f t="shared" si="1"/>
        <v>#NAME?</v>
      </c>
      <c r="H14" s="92" t="e">
        <f>_xlfn.XLOOKUP(C14,'县区绩效评价 '!C:C,'县区绩效评价 '!D:D,"",0)</f>
        <v>#NAME?</v>
      </c>
      <c r="I14" s="92">
        <v>0</v>
      </c>
      <c r="J14" s="93">
        <v>187.1</v>
      </c>
      <c r="K14" s="93">
        <f t="shared" si="0"/>
        <v>187.1</v>
      </c>
      <c r="L14" s="97" t="s">
        <v>135</v>
      </c>
      <c r="M14" s="93">
        <v>133.11</v>
      </c>
    </row>
    <row r="15" customHeight="true" spans="1:13">
      <c r="A15" s="77">
        <v>3</v>
      </c>
      <c r="B15" s="77" t="s">
        <v>272</v>
      </c>
      <c r="C15" s="80" t="s">
        <v>137</v>
      </c>
      <c r="D15" s="81" t="s">
        <v>283</v>
      </c>
      <c r="E15" s="86">
        <v>1</v>
      </c>
      <c r="F15" s="87">
        <v>168.99</v>
      </c>
      <c r="G15" s="88" t="e">
        <f t="shared" si="1"/>
        <v>#NAME?</v>
      </c>
      <c r="H15" s="92" t="e">
        <f>_xlfn.XLOOKUP(C15,'县区绩效评价 '!C:C,'县区绩效评价 '!D:D,"",0)</f>
        <v>#NAME?</v>
      </c>
      <c r="I15" s="92">
        <v>0</v>
      </c>
      <c r="J15" s="93">
        <v>126.03</v>
      </c>
      <c r="K15" s="93">
        <f t="shared" si="0"/>
        <v>126.03</v>
      </c>
      <c r="L15" s="97" t="s">
        <v>136</v>
      </c>
      <c r="M15" s="93">
        <v>187.1</v>
      </c>
    </row>
    <row r="16" customHeight="true" spans="1:13">
      <c r="A16" s="77">
        <v>3</v>
      </c>
      <c r="B16" s="77" t="s">
        <v>272</v>
      </c>
      <c r="C16" s="80" t="s">
        <v>140</v>
      </c>
      <c r="D16" s="81" t="s">
        <v>284</v>
      </c>
      <c r="E16" s="86">
        <v>1</v>
      </c>
      <c r="F16" s="87">
        <v>37.37</v>
      </c>
      <c r="G16" s="88" t="e">
        <f t="shared" si="1"/>
        <v>#NAME?</v>
      </c>
      <c r="H16" s="92" t="e">
        <f>_xlfn.XLOOKUP(C16,'县区绩效评价 '!C:C,'县区绩效评价 '!D:D,"",0)</f>
        <v>#NAME?</v>
      </c>
      <c r="I16" s="92">
        <v>0</v>
      </c>
      <c r="J16" s="93">
        <v>50.46</v>
      </c>
      <c r="K16" s="93">
        <f t="shared" si="0"/>
        <v>50.46</v>
      </c>
      <c r="L16" s="97" t="s">
        <v>137</v>
      </c>
      <c r="M16" s="93">
        <v>126.03</v>
      </c>
    </row>
    <row r="17" customHeight="true" spans="1:13">
      <c r="A17" s="77">
        <v>4</v>
      </c>
      <c r="B17" s="77" t="s">
        <v>285</v>
      </c>
      <c r="C17" s="80" t="s">
        <v>135</v>
      </c>
      <c r="D17" s="81" t="s">
        <v>286</v>
      </c>
      <c r="E17" s="86">
        <v>1</v>
      </c>
      <c r="F17" s="87">
        <v>80.31</v>
      </c>
      <c r="G17" s="88" t="e">
        <f t="shared" si="1"/>
        <v>#NAME?</v>
      </c>
      <c r="H17" s="92" t="e">
        <f>_xlfn.XLOOKUP(C17,'县区绩效评价 '!C:C,'县区绩效评价 '!D:D,"",0)</f>
        <v>#NAME?</v>
      </c>
      <c r="I17" s="92">
        <v>0</v>
      </c>
      <c r="J17" s="93">
        <v>133.11</v>
      </c>
      <c r="K17" s="93">
        <f t="shared" si="0"/>
        <v>133.11</v>
      </c>
      <c r="L17" s="97" t="s">
        <v>138</v>
      </c>
      <c r="M17" s="93">
        <v>116.29</v>
      </c>
    </row>
    <row r="18" customHeight="true" spans="1:13">
      <c r="A18" s="77">
        <v>4</v>
      </c>
      <c r="B18" s="77" t="s">
        <v>285</v>
      </c>
      <c r="C18" s="80" t="s">
        <v>138</v>
      </c>
      <c r="D18" s="81" t="s">
        <v>287</v>
      </c>
      <c r="E18" s="86">
        <v>1</v>
      </c>
      <c r="F18" s="87">
        <v>51.02</v>
      </c>
      <c r="G18" s="88" t="e">
        <f t="shared" si="1"/>
        <v>#NAME?</v>
      </c>
      <c r="H18" s="92" t="e">
        <f>_xlfn.XLOOKUP(C18,'县区绩效评价 '!C:C,'县区绩效评价 '!D:D,"",0)</f>
        <v>#NAME?</v>
      </c>
      <c r="I18" s="92">
        <v>0</v>
      </c>
      <c r="J18" s="93">
        <v>116.29</v>
      </c>
      <c r="K18" s="93">
        <f t="shared" si="0"/>
        <v>116.29</v>
      </c>
      <c r="L18" s="97" t="s">
        <v>139</v>
      </c>
      <c r="M18" s="93">
        <v>101.78</v>
      </c>
    </row>
    <row r="19" customHeight="true" spans="1:13">
      <c r="A19" s="77">
        <v>4</v>
      </c>
      <c r="B19" s="77" t="s">
        <v>285</v>
      </c>
      <c r="C19" s="80" t="s">
        <v>139</v>
      </c>
      <c r="D19" s="81" t="s">
        <v>288</v>
      </c>
      <c r="E19" s="86">
        <v>1</v>
      </c>
      <c r="F19" s="87">
        <v>25.74</v>
      </c>
      <c r="G19" s="88" t="e">
        <f t="shared" si="1"/>
        <v>#NAME?</v>
      </c>
      <c r="H19" s="92" t="e">
        <f>_xlfn.XLOOKUP(C19,'县区绩效评价 '!C:C,'县区绩效评价 '!D:D,"",0)</f>
        <v>#NAME?</v>
      </c>
      <c r="I19" s="92">
        <v>0</v>
      </c>
      <c r="J19" s="93">
        <v>101.78</v>
      </c>
      <c r="K19" s="93">
        <f t="shared" si="0"/>
        <v>101.78</v>
      </c>
      <c r="L19" s="97" t="s">
        <v>140</v>
      </c>
      <c r="M19" s="93">
        <v>50.46</v>
      </c>
    </row>
    <row r="20" customHeight="true" spans="1:13">
      <c r="A20" s="77">
        <v>4</v>
      </c>
      <c r="B20" s="77" t="s">
        <v>285</v>
      </c>
      <c r="C20" s="80" t="s">
        <v>141</v>
      </c>
      <c r="D20" s="81" t="s">
        <v>289</v>
      </c>
      <c r="E20" s="86">
        <v>1</v>
      </c>
      <c r="F20" s="87">
        <v>71.46</v>
      </c>
      <c r="G20" s="88" t="e">
        <f t="shared" si="1"/>
        <v>#NAME?</v>
      </c>
      <c r="H20" s="92" t="e">
        <f>_xlfn.XLOOKUP(C20,'县区绩效评价 '!C:C,'县区绩效评价 '!D:D,"",0)</f>
        <v>#NAME?</v>
      </c>
      <c r="I20" s="92">
        <v>0</v>
      </c>
      <c r="J20" s="93">
        <v>128.03</v>
      </c>
      <c r="K20" s="93">
        <f t="shared" si="0"/>
        <v>128.03</v>
      </c>
      <c r="L20" s="97" t="s">
        <v>141</v>
      </c>
      <c r="M20" s="93">
        <v>128.03</v>
      </c>
    </row>
    <row r="21" customHeight="true" spans="1:13">
      <c r="A21" s="77">
        <v>4</v>
      </c>
      <c r="B21" s="77" t="s">
        <v>285</v>
      </c>
      <c r="C21" s="80" t="s">
        <v>143</v>
      </c>
      <c r="D21" s="81" t="s">
        <v>290</v>
      </c>
      <c r="E21" s="86">
        <v>1</v>
      </c>
      <c r="F21" s="87">
        <v>78.01</v>
      </c>
      <c r="G21" s="88" t="e">
        <f t="shared" si="1"/>
        <v>#NAME?</v>
      </c>
      <c r="H21" s="92" t="e">
        <f>_xlfn.XLOOKUP(C21,'县区绩效评价 '!C:C,'县区绩效评价 '!D:D,"",0)</f>
        <v>#NAME?</v>
      </c>
      <c r="I21" s="92">
        <v>0</v>
      </c>
      <c r="J21" s="93">
        <v>131.79</v>
      </c>
      <c r="K21" s="93">
        <f t="shared" si="0"/>
        <v>131.79</v>
      </c>
      <c r="L21" s="97" t="s">
        <v>142</v>
      </c>
      <c r="M21" s="93">
        <v>152.24</v>
      </c>
    </row>
    <row r="22" customHeight="true" spans="1:13">
      <c r="A22" s="77">
        <v>4</v>
      </c>
      <c r="B22" s="77" t="s">
        <v>285</v>
      </c>
      <c r="C22" s="80" t="s">
        <v>144</v>
      </c>
      <c r="D22" s="81" t="s">
        <v>291</v>
      </c>
      <c r="E22" s="86">
        <v>1</v>
      </c>
      <c r="F22" s="87">
        <v>60.13</v>
      </c>
      <c r="G22" s="88" t="e">
        <f t="shared" si="1"/>
        <v>#NAME?</v>
      </c>
      <c r="H22" s="92" t="e">
        <f>_xlfn.XLOOKUP(C22,'县区绩效评价 '!C:C,'县区绩效评价 '!D:D,"",0)</f>
        <v>#NAME?</v>
      </c>
      <c r="I22" s="92">
        <v>0</v>
      </c>
      <c r="J22" s="93">
        <v>121.52</v>
      </c>
      <c r="K22" s="93">
        <f t="shared" si="0"/>
        <v>121.52</v>
      </c>
      <c r="L22" s="97" t="s">
        <v>143</v>
      </c>
      <c r="M22" s="93">
        <v>131.79</v>
      </c>
    </row>
    <row r="23" customHeight="true" spans="1:13">
      <c r="A23" s="77">
        <v>4</v>
      </c>
      <c r="B23" s="77" t="s">
        <v>285</v>
      </c>
      <c r="C23" s="80" t="s">
        <v>145</v>
      </c>
      <c r="D23" s="81" t="s">
        <v>292</v>
      </c>
      <c r="E23" s="86">
        <v>1</v>
      </c>
      <c r="F23" s="87">
        <v>74.18</v>
      </c>
      <c r="G23" s="88" t="e">
        <f t="shared" si="1"/>
        <v>#NAME?</v>
      </c>
      <c r="H23" s="92" t="e">
        <f>_xlfn.XLOOKUP(C23,'县区绩效评价 '!C:C,'县区绩效评价 '!D:D,"",0)</f>
        <v>#NAME?</v>
      </c>
      <c r="I23" s="92">
        <v>0</v>
      </c>
      <c r="J23" s="93">
        <v>129.59</v>
      </c>
      <c r="K23" s="93">
        <f t="shared" si="0"/>
        <v>129.59</v>
      </c>
      <c r="L23" s="97" t="s">
        <v>144</v>
      </c>
      <c r="M23" s="93">
        <v>121.52</v>
      </c>
    </row>
    <row r="24" customHeight="true" spans="1:13">
      <c r="A24" s="77">
        <v>4</v>
      </c>
      <c r="B24" s="77" t="s">
        <v>285</v>
      </c>
      <c r="C24" s="80" t="s">
        <v>142</v>
      </c>
      <c r="D24" s="81" t="s">
        <v>293</v>
      </c>
      <c r="E24" s="86">
        <v>1</v>
      </c>
      <c r="F24" s="87">
        <v>113.62</v>
      </c>
      <c r="G24" s="88" t="e">
        <f t="shared" si="1"/>
        <v>#NAME?</v>
      </c>
      <c r="H24" s="92" t="e">
        <f>_xlfn.XLOOKUP(C24,'县区绩效评价 '!C:C,'县区绩效评价 '!D:D,"",0)</f>
        <v>#NAME?</v>
      </c>
      <c r="I24" s="92">
        <v>0</v>
      </c>
      <c r="J24" s="93">
        <v>152.24</v>
      </c>
      <c r="K24" s="93">
        <f t="shared" si="0"/>
        <v>152.24</v>
      </c>
      <c r="L24" s="97" t="s">
        <v>145</v>
      </c>
      <c r="M24" s="93">
        <v>129.59</v>
      </c>
    </row>
    <row r="25" customHeight="true" spans="1:13">
      <c r="A25" s="77">
        <v>1</v>
      </c>
      <c r="B25" s="77" t="s">
        <v>269</v>
      </c>
      <c r="C25" s="82" t="s">
        <v>19</v>
      </c>
      <c r="D25" s="83" t="s">
        <v>294</v>
      </c>
      <c r="E25" s="90">
        <f>SUM(E26:E32)</f>
        <v>7</v>
      </c>
      <c r="F25" s="91">
        <f>F26*2</f>
        <v>490.4</v>
      </c>
      <c r="G25" s="88">
        <v>0</v>
      </c>
      <c r="H25" s="92">
        <v>0</v>
      </c>
      <c r="I25" s="92">
        <v>0</v>
      </c>
      <c r="J25" s="93">
        <v>20861.57</v>
      </c>
      <c r="K25" s="93">
        <f t="shared" si="0"/>
        <v>20861.57</v>
      </c>
      <c r="L25" s="95" t="s">
        <v>17</v>
      </c>
      <c r="M25" s="93">
        <v>1093.38</v>
      </c>
    </row>
    <row r="26" customHeight="true" spans="1:13">
      <c r="A26" s="77">
        <v>2</v>
      </c>
      <c r="B26" s="77" t="s">
        <v>271</v>
      </c>
      <c r="C26" s="84" t="str">
        <f>C25&amp;"本级"</f>
        <v>自贡市本级</v>
      </c>
      <c r="D26" s="83" t="s">
        <v>268</v>
      </c>
      <c r="E26" s="86">
        <v>1</v>
      </c>
      <c r="F26" s="91">
        <f>SUM(F27:F32)</f>
        <v>245.2</v>
      </c>
      <c r="G26" s="88" t="e">
        <f t="shared" si="1"/>
        <v>#NAME?</v>
      </c>
      <c r="H26" s="92">
        <v>0</v>
      </c>
      <c r="I26" s="92" t="e">
        <f>_xlfn.XLOOKUP(C26,市州绩效评价!A:A,市州绩效评价!C:C,"",0)</f>
        <v>#NAME?</v>
      </c>
      <c r="J26" s="93">
        <v>20430.79</v>
      </c>
      <c r="K26" s="93">
        <f t="shared" si="0"/>
        <v>20430.79</v>
      </c>
      <c r="L26" s="96" t="s">
        <v>146</v>
      </c>
      <c r="M26" s="93">
        <v>488.71</v>
      </c>
    </row>
    <row r="27" customHeight="true" spans="1:13">
      <c r="A27" s="77">
        <v>3</v>
      </c>
      <c r="B27" s="77" t="s">
        <v>272</v>
      </c>
      <c r="C27" s="80" t="s">
        <v>154</v>
      </c>
      <c r="D27" s="81" t="s">
        <v>295</v>
      </c>
      <c r="E27" s="86">
        <v>1</v>
      </c>
      <c r="F27" s="87">
        <v>47.9</v>
      </c>
      <c r="G27" s="88" t="e">
        <f t="shared" si="1"/>
        <v>#NAME?</v>
      </c>
      <c r="H27" s="92" t="e">
        <f>_xlfn.XLOOKUP(C27,'县区绩效评价 '!C:C,'县区绩效评价 '!D:D,"",0)</f>
        <v>#NAME?</v>
      </c>
      <c r="I27" s="92">
        <v>0</v>
      </c>
      <c r="J27" s="93">
        <v>56.5</v>
      </c>
      <c r="K27" s="93">
        <f t="shared" si="0"/>
        <v>56.5</v>
      </c>
      <c r="L27" s="96" t="s">
        <v>147</v>
      </c>
      <c r="M27" s="93">
        <v>76.54</v>
      </c>
    </row>
    <row r="28" customHeight="true" spans="1:13">
      <c r="A28" s="77">
        <v>3</v>
      </c>
      <c r="B28" s="77" t="s">
        <v>272</v>
      </c>
      <c r="C28" s="80" t="s">
        <v>155</v>
      </c>
      <c r="D28" s="81" t="s">
        <v>296</v>
      </c>
      <c r="E28" s="86">
        <v>1</v>
      </c>
      <c r="F28" s="87">
        <v>21.8</v>
      </c>
      <c r="G28" s="88" t="e">
        <f t="shared" si="1"/>
        <v>#NAME?</v>
      </c>
      <c r="H28" s="92" t="e">
        <f>_xlfn.XLOOKUP(C28,'县区绩效评价 '!C:C,'县区绩效评价 '!D:D,"",0)</f>
        <v>#NAME?</v>
      </c>
      <c r="I28" s="92">
        <v>0</v>
      </c>
      <c r="J28" s="93">
        <v>41.52</v>
      </c>
      <c r="K28" s="93">
        <f t="shared" si="0"/>
        <v>41.52</v>
      </c>
      <c r="L28" s="96" t="s">
        <v>148</v>
      </c>
      <c r="M28" s="93">
        <v>41</v>
      </c>
    </row>
    <row r="29" customHeight="true" spans="1:13">
      <c r="A29" s="77">
        <v>3</v>
      </c>
      <c r="B29" s="77" t="s">
        <v>272</v>
      </c>
      <c r="C29" s="80" t="s">
        <v>156</v>
      </c>
      <c r="D29" s="81" t="s">
        <v>297</v>
      </c>
      <c r="E29" s="86">
        <v>1</v>
      </c>
      <c r="F29" s="87">
        <v>28.7</v>
      </c>
      <c r="G29" s="88" t="e">
        <f t="shared" si="1"/>
        <v>#NAME?</v>
      </c>
      <c r="H29" s="92" t="e">
        <f>_xlfn.XLOOKUP(C29,'县区绩效评价 '!C:C,'县区绩效评价 '!D:D,"",0)</f>
        <v>#NAME?</v>
      </c>
      <c r="I29" s="92">
        <v>0</v>
      </c>
      <c r="J29" s="93">
        <v>45.48</v>
      </c>
      <c r="K29" s="93">
        <f t="shared" si="0"/>
        <v>45.48</v>
      </c>
      <c r="L29" s="98" t="s">
        <v>38</v>
      </c>
      <c r="M29" s="93">
        <v>110.43</v>
      </c>
    </row>
    <row r="30" customHeight="true" spans="1:13">
      <c r="A30" s="77">
        <v>3</v>
      </c>
      <c r="B30" s="77" t="s">
        <v>272</v>
      </c>
      <c r="C30" s="80" t="s">
        <v>157</v>
      </c>
      <c r="D30" s="81" t="s">
        <v>298</v>
      </c>
      <c r="E30" s="86">
        <v>1</v>
      </c>
      <c r="F30" s="87">
        <v>29.3</v>
      </c>
      <c r="G30" s="88" t="e">
        <f t="shared" si="1"/>
        <v>#NAME?</v>
      </c>
      <c r="H30" s="92" t="e">
        <f>_xlfn.XLOOKUP(C30,'县区绩效评价 '!C:C,'县区绩效评价 '!D:D,"",0)</f>
        <v>#NAME?</v>
      </c>
      <c r="I30" s="92">
        <v>0</v>
      </c>
      <c r="J30" s="93">
        <v>45.82</v>
      </c>
      <c r="K30" s="93">
        <f t="shared" si="0"/>
        <v>45.82</v>
      </c>
      <c r="L30" s="98" t="s">
        <v>39</v>
      </c>
      <c r="M30" s="93">
        <v>112.21</v>
      </c>
    </row>
    <row r="31" customHeight="true" spans="1:13">
      <c r="A31" s="77">
        <v>4</v>
      </c>
      <c r="B31" s="77" t="s">
        <v>285</v>
      </c>
      <c r="C31" s="80" t="s">
        <v>49</v>
      </c>
      <c r="D31" s="81" t="s">
        <v>299</v>
      </c>
      <c r="E31" s="86">
        <v>1</v>
      </c>
      <c r="F31" s="87">
        <v>46</v>
      </c>
      <c r="G31" s="88" t="e">
        <f t="shared" si="1"/>
        <v>#NAME?</v>
      </c>
      <c r="H31" s="92" t="e">
        <f>_xlfn.XLOOKUP(C31,'县区绩效评价 '!C:C,'县区绩效评价 '!D:D,"",0)</f>
        <v>#NAME?</v>
      </c>
      <c r="I31" s="92">
        <v>0</v>
      </c>
      <c r="J31" s="93">
        <v>113.41</v>
      </c>
      <c r="K31" s="93">
        <f t="shared" si="0"/>
        <v>113.41</v>
      </c>
      <c r="L31" s="98" t="s">
        <v>40</v>
      </c>
      <c r="M31" s="93">
        <v>123</v>
      </c>
    </row>
    <row r="32" customHeight="true" spans="1:13">
      <c r="A32" s="77">
        <v>4</v>
      </c>
      <c r="B32" s="77" t="s">
        <v>285</v>
      </c>
      <c r="C32" s="80" t="s">
        <v>48</v>
      </c>
      <c r="D32" s="81" t="s">
        <v>300</v>
      </c>
      <c r="E32" s="86">
        <v>1</v>
      </c>
      <c r="F32" s="87">
        <v>71.5</v>
      </c>
      <c r="G32" s="88" t="e">
        <f t="shared" si="1"/>
        <v>#NAME?</v>
      </c>
      <c r="H32" s="92" t="e">
        <f>_xlfn.XLOOKUP(C32,'县区绩效评价 '!C:C,'县区绩效评价 '!D:D,"",0)</f>
        <v>#NAME?</v>
      </c>
      <c r="I32" s="92">
        <v>0</v>
      </c>
      <c r="J32" s="93">
        <v>128.05</v>
      </c>
      <c r="K32" s="93">
        <f t="shared" si="0"/>
        <v>128.05</v>
      </c>
      <c r="L32" s="98" t="s">
        <v>41</v>
      </c>
      <c r="M32" s="93">
        <v>141.49</v>
      </c>
    </row>
    <row r="33" customHeight="true" spans="1:13">
      <c r="A33" s="77">
        <v>1</v>
      </c>
      <c r="B33" s="77" t="s">
        <v>269</v>
      </c>
      <c r="C33" s="82" t="s">
        <v>20</v>
      </c>
      <c r="D33" s="83" t="s">
        <v>301</v>
      </c>
      <c r="E33" s="90">
        <f>SUM(E34:E39)</f>
        <v>6</v>
      </c>
      <c r="F33" s="91">
        <f>F34*2</f>
        <v>243.2</v>
      </c>
      <c r="G33" s="88">
        <v>0</v>
      </c>
      <c r="H33" s="92">
        <v>0</v>
      </c>
      <c r="I33" s="92">
        <v>0</v>
      </c>
      <c r="J33" s="93">
        <v>690.64</v>
      </c>
      <c r="K33" s="93">
        <f t="shared" si="0"/>
        <v>690.64</v>
      </c>
      <c r="L33" s="95" t="s">
        <v>18</v>
      </c>
      <c r="M33" s="93">
        <v>1461.46</v>
      </c>
    </row>
    <row r="34" customHeight="true" spans="1:13">
      <c r="A34" s="77">
        <v>2</v>
      </c>
      <c r="B34" s="77" t="s">
        <v>271</v>
      </c>
      <c r="C34" s="84" t="str">
        <f>C33&amp;"本级"</f>
        <v>攀枝花市本级</v>
      </c>
      <c r="D34" s="83" t="s">
        <v>268</v>
      </c>
      <c r="E34" s="86">
        <v>1</v>
      </c>
      <c r="F34" s="91">
        <f>SUM(F35:F39)</f>
        <v>121.6</v>
      </c>
      <c r="G34" s="88" t="e">
        <f t="shared" si="1"/>
        <v>#NAME?</v>
      </c>
      <c r="H34" s="92">
        <v>0</v>
      </c>
      <c r="I34" s="92" t="e">
        <f>_xlfn.XLOOKUP(C34,市州绩效评价!A:A,市州绩效评价!C:C,"",0)</f>
        <v>#NAME?</v>
      </c>
      <c r="J34" s="93">
        <v>359.82</v>
      </c>
      <c r="K34" s="93">
        <f t="shared" si="0"/>
        <v>359.82</v>
      </c>
      <c r="L34" s="96" t="s">
        <v>149</v>
      </c>
      <c r="M34" s="93">
        <v>571.24</v>
      </c>
    </row>
    <row r="35" customHeight="true" spans="1:13">
      <c r="A35" s="77">
        <v>3</v>
      </c>
      <c r="B35" s="77" t="s">
        <v>272</v>
      </c>
      <c r="C35" s="80" t="s">
        <v>159</v>
      </c>
      <c r="D35" s="81" t="s">
        <v>302</v>
      </c>
      <c r="E35" s="86">
        <v>1</v>
      </c>
      <c r="F35" s="87">
        <v>41.3</v>
      </c>
      <c r="G35" s="88" t="e">
        <f t="shared" si="1"/>
        <v>#NAME?</v>
      </c>
      <c r="H35" s="92" t="e">
        <f>_xlfn.XLOOKUP(C35,'县区绩效评价 '!C:C,'县区绩效评价 '!D:D,"",0)</f>
        <v>#NAME?</v>
      </c>
      <c r="I35" s="92">
        <v>0</v>
      </c>
      <c r="J35" s="93">
        <v>52.71</v>
      </c>
      <c r="K35" s="93">
        <f t="shared" si="0"/>
        <v>52.71</v>
      </c>
      <c r="L35" s="96" t="s">
        <v>150</v>
      </c>
      <c r="M35" s="93">
        <v>104.95</v>
      </c>
    </row>
    <row r="36" customHeight="true" spans="1:13">
      <c r="A36" s="77">
        <v>3</v>
      </c>
      <c r="B36" s="77" t="s">
        <v>272</v>
      </c>
      <c r="C36" s="80" t="s">
        <v>160</v>
      </c>
      <c r="D36" s="81" t="s">
        <v>303</v>
      </c>
      <c r="E36" s="86">
        <v>1</v>
      </c>
      <c r="F36" s="87">
        <v>12.9</v>
      </c>
      <c r="G36" s="88" t="e">
        <f t="shared" si="1"/>
        <v>#NAME?</v>
      </c>
      <c r="H36" s="92" t="e">
        <f>_xlfn.XLOOKUP(C36,'县区绩效评价 '!C:C,'县区绩效评价 '!D:D,"",0)</f>
        <v>#NAME?</v>
      </c>
      <c r="I36" s="92">
        <v>0</v>
      </c>
      <c r="J36" s="93">
        <v>36.41</v>
      </c>
      <c r="K36" s="93">
        <f t="shared" si="0"/>
        <v>36.41</v>
      </c>
      <c r="L36" s="96" t="s">
        <v>151</v>
      </c>
      <c r="M36" s="93">
        <v>61.64</v>
      </c>
    </row>
    <row r="37" customHeight="true" spans="1:13">
      <c r="A37" s="77">
        <v>3</v>
      </c>
      <c r="B37" s="77" t="s">
        <v>272</v>
      </c>
      <c r="C37" s="80" t="s">
        <v>161</v>
      </c>
      <c r="D37" s="81" t="s">
        <v>304</v>
      </c>
      <c r="E37" s="86">
        <v>1</v>
      </c>
      <c r="F37" s="87">
        <v>26.7</v>
      </c>
      <c r="G37" s="88" t="e">
        <f t="shared" si="1"/>
        <v>#NAME?</v>
      </c>
      <c r="H37" s="92" t="e">
        <f>_xlfn.XLOOKUP(C37,'县区绩效评价 '!C:C,'县区绩效评价 '!D:D,"",0)</f>
        <v>#NAME?</v>
      </c>
      <c r="I37" s="92">
        <v>0</v>
      </c>
      <c r="J37" s="93">
        <v>44.33</v>
      </c>
      <c r="K37" s="93">
        <f t="shared" si="0"/>
        <v>44.33</v>
      </c>
      <c r="L37" s="96" t="s">
        <v>152</v>
      </c>
      <c r="M37" s="93">
        <v>51.03</v>
      </c>
    </row>
    <row r="38" customHeight="true" spans="1:13">
      <c r="A38" s="77">
        <v>4</v>
      </c>
      <c r="B38" s="77" t="s">
        <v>285</v>
      </c>
      <c r="C38" s="80" t="s">
        <v>51</v>
      </c>
      <c r="D38" s="81" t="s">
        <v>305</v>
      </c>
      <c r="E38" s="86">
        <v>1</v>
      </c>
      <c r="F38" s="87">
        <v>22.8</v>
      </c>
      <c r="G38" s="88" t="e">
        <f t="shared" si="1"/>
        <v>#NAME?</v>
      </c>
      <c r="H38" s="92" t="e">
        <f>_xlfn.XLOOKUP(C38,'县区绩效评价 '!C:C,'县区绩效评价 '!D:D,"",0)</f>
        <v>#NAME?</v>
      </c>
      <c r="I38" s="92">
        <v>0</v>
      </c>
      <c r="J38" s="93">
        <v>100.09</v>
      </c>
      <c r="K38" s="93">
        <f t="shared" si="0"/>
        <v>100.09</v>
      </c>
      <c r="L38" s="98" t="s">
        <v>42</v>
      </c>
      <c r="M38" s="93">
        <v>128.99</v>
      </c>
    </row>
    <row r="39" customHeight="true" spans="1:13">
      <c r="A39" s="77">
        <v>4</v>
      </c>
      <c r="B39" s="77" t="s">
        <v>285</v>
      </c>
      <c r="C39" s="80" t="s">
        <v>50</v>
      </c>
      <c r="D39" s="81" t="s">
        <v>306</v>
      </c>
      <c r="E39" s="86">
        <v>1</v>
      </c>
      <c r="F39" s="87">
        <v>17.9</v>
      </c>
      <c r="G39" s="88" t="e">
        <f t="shared" si="1"/>
        <v>#NAME?</v>
      </c>
      <c r="H39" s="92" t="e">
        <f>_xlfn.XLOOKUP(C39,'县区绩效评价 '!C:C,'县区绩效评价 '!D:D,"",0)</f>
        <v>#NAME?</v>
      </c>
      <c r="I39" s="92">
        <v>0</v>
      </c>
      <c r="J39" s="93">
        <v>97.28</v>
      </c>
      <c r="K39" s="93">
        <f t="shared" si="0"/>
        <v>97.28</v>
      </c>
      <c r="L39" s="98" t="s">
        <v>43</v>
      </c>
      <c r="M39" s="93">
        <v>141.25</v>
      </c>
    </row>
    <row r="40" customHeight="true" spans="1:13">
      <c r="A40" s="77">
        <v>1</v>
      </c>
      <c r="B40" s="77" t="s">
        <v>269</v>
      </c>
      <c r="C40" s="82" t="s">
        <v>21</v>
      </c>
      <c r="D40" s="83" t="s">
        <v>307</v>
      </c>
      <c r="E40" s="90">
        <f>SUM(E41:E48)</f>
        <v>8</v>
      </c>
      <c r="F40" s="91">
        <f>F41*2</f>
        <v>852.6</v>
      </c>
      <c r="G40" s="88">
        <v>0</v>
      </c>
      <c r="H40" s="92">
        <v>0</v>
      </c>
      <c r="I40" s="92">
        <v>0</v>
      </c>
      <c r="J40" s="93">
        <v>1213.73</v>
      </c>
      <c r="K40" s="93">
        <f t="shared" si="0"/>
        <v>1213.73</v>
      </c>
      <c r="L40" s="98" t="s">
        <v>44</v>
      </c>
      <c r="M40" s="93">
        <v>107.9</v>
      </c>
    </row>
    <row r="41" customHeight="true" spans="1:13">
      <c r="A41" s="77">
        <v>2</v>
      </c>
      <c r="B41" s="77" t="s">
        <v>271</v>
      </c>
      <c r="C41" s="84" t="str">
        <f>C40&amp;"本级"</f>
        <v>泸州市本级</v>
      </c>
      <c r="D41" s="83" t="s">
        <v>268</v>
      </c>
      <c r="E41" s="86">
        <v>1</v>
      </c>
      <c r="F41" s="91">
        <f>SUM(F42:F48)</f>
        <v>426.3</v>
      </c>
      <c r="G41" s="88" t="e">
        <f t="shared" si="1"/>
        <v>#NAME?</v>
      </c>
      <c r="H41" s="92">
        <v>0</v>
      </c>
      <c r="I41" s="92" t="e">
        <f>_xlfn.XLOOKUP(C41,市州绩效评价!A:A,市州绩效评价!C:C,"",0)</f>
        <v>#NAME?</v>
      </c>
      <c r="J41" s="93">
        <v>534.37</v>
      </c>
      <c r="K41" s="93">
        <f t="shared" si="0"/>
        <v>534.37</v>
      </c>
      <c r="L41" s="98" t="s">
        <v>45</v>
      </c>
      <c r="M41" s="93">
        <v>102.92</v>
      </c>
    </row>
    <row r="42" customHeight="true" spans="1:13">
      <c r="A42" s="77">
        <v>3</v>
      </c>
      <c r="B42" s="77" t="s">
        <v>272</v>
      </c>
      <c r="C42" s="80" t="s">
        <v>163</v>
      </c>
      <c r="D42" s="81" t="s">
        <v>308</v>
      </c>
      <c r="E42" s="86">
        <v>1</v>
      </c>
      <c r="F42" s="87">
        <v>76.4</v>
      </c>
      <c r="G42" s="88" t="e">
        <f t="shared" si="1"/>
        <v>#NAME?</v>
      </c>
      <c r="H42" s="92" t="e">
        <f>_xlfn.XLOOKUP(C42,'县区绩效评价 '!C:C,'县区绩效评价 '!D:D,"",0)</f>
        <v>#NAME?</v>
      </c>
      <c r="I42" s="92">
        <v>0</v>
      </c>
      <c r="J42" s="93">
        <v>72.75</v>
      </c>
      <c r="K42" s="93">
        <f t="shared" si="0"/>
        <v>72.75</v>
      </c>
      <c r="L42" s="98" t="s">
        <v>46</v>
      </c>
      <c r="M42" s="93">
        <v>94.27</v>
      </c>
    </row>
    <row r="43" customHeight="true" spans="1:13">
      <c r="A43" s="77">
        <v>3</v>
      </c>
      <c r="B43" s="77" t="s">
        <v>272</v>
      </c>
      <c r="C43" s="80" t="s">
        <v>164</v>
      </c>
      <c r="D43" s="81" t="s">
        <v>309</v>
      </c>
      <c r="E43" s="86">
        <v>1</v>
      </c>
      <c r="F43" s="87">
        <v>35.8</v>
      </c>
      <c r="G43" s="88" t="e">
        <f t="shared" si="1"/>
        <v>#NAME?</v>
      </c>
      <c r="H43" s="92" t="e">
        <f>_xlfn.XLOOKUP(C43,'县区绩效评价 '!C:C,'县区绩效评价 '!D:D,"",0)</f>
        <v>#NAME?</v>
      </c>
      <c r="I43" s="92">
        <v>0</v>
      </c>
      <c r="J43" s="93">
        <v>49.38</v>
      </c>
      <c r="K43" s="93">
        <f t="shared" si="0"/>
        <v>49.38</v>
      </c>
      <c r="L43" s="98" t="s">
        <v>47</v>
      </c>
      <c r="M43" s="93">
        <v>97.27</v>
      </c>
    </row>
    <row r="44" customHeight="true" spans="1:13">
      <c r="A44" s="77">
        <v>3</v>
      </c>
      <c r="B44" s="77" t="s">
        <v>272</v>
      </c>
      <c r="C44" s="80" t="s">
        <v>165</v>
      </c>
      <c r="D44" s="81" t="s">
        <v>310</v>
      </c>
      <c r="E44" s="86">
        <v>1</v>
      </c>
      <c r="F44" s="87">
        <v>48.2</v>
      </c>
      <c r="G44" s="88" t="e">
        <f t="shared" si="1"/>
        <v>#NAME?</v>
      </c>
      <c r="H44" s="92" t="e">
        <f>_xlfn.XLOOKUP(C44,'县区绩效评价 '!C:C,'县区绩效评价 '!D:D,"",0)</f>
        <v>#NAME?</v>
      </c>
      <c r="I44" s="92">
        <v>0</v>
      </c>
      <c r="J44" s="93">
        <v>56.56</v>
      </c>
      <c r="K44" s="93">
        <f t="shared" si="0"/>
        <v>56.56</v>
      </c>
      <c r="L44" s="95" t="s">
        <v>19</v>
      </c>
      <c r="M44" s="93">
        <v>20861.57</v>
      </c>
    </row>
    <row r="45" customHeight="true" spans="1:13">
      <c r="A45" s="77">
        <v>4</v>
      </c>
      <c r="B45" s="77" t="s">
        <v>285</v>
      </c>
      <c r="C45" s="80" t="s">
        <v>52</v>
      </c>
      <c r="D45" s="81" t="s">
        <v>311</v>
      </c>
      <c r="E45" s="86">
        <v>1</v>
      </c>
      <c r="F45" s="87">
        <v>76.5</v>
      </c>
      <c r="G45" s="88" t="e">
        <f t="shared" si="1"/>
        <v>#NAME?</v>
      </c>
      <c r="H45" s="92" t="e">
        <f>_xlfn.XLOOKUP(C45,'县区绩效评价 '!C:C,'县区绩效评价 '!D:D,"",0)</f>
        <v>#NAME?</v>
      </c>
      <c r="I45" s="92">
        <v>0</v>
      </c>
      <c r="J45" s="93">
        <v>130.92</v>
      </c>
      <c r="K45" s="93">
        <f t="shared" si="0"/>
        <v>130.92</v>
      </c>
      <c r="L45" s="96" t="s">
        <v>153</v>
      </c>
      <c r="M45" s="93">
        <v>20430.79</v>
      </c>
    </row>
    <row r="46" customHeight="true" spans="1:13">
      <c r="A46" s="77">
        <v>4</v>
      </c>
      <c r="B46" s="77" t="s">
        <v>285</v>
      </c>
      <c r="C46" s="80" t="s">
        <v>53</v>
      </c>
      <c r="D46" s="81" t="s">
        <v>312</v>
      </c>
      <c r="E46" s="86">
        <v>1</v>
      </c>
      <c r="F46" s="87">
        <v>69</v>
      </c>
      <c r="G46" s="88" t="e">
        <f t="shared" si="1"/>
        <v>#NAME?</v>
      </c>
      <c r="H46" s="92" t="e">
        <f>_xlfn.XLOOKUP(C46,'县区绩效评价 '!C:C,'县区绩效评价 '!D:D,"",0)</f>
        <v>#NAME?</v>
      </c>
      <c r="I46" s="92">
        <v>0</v>
      </c>
      <c r="J46" s="93">
        <v>126.62</v>
      </c>
      <c r="K46" s="93">
        <f t="shared" si="0"/>
        <v>126.62</v>
      </c>
      <c r="L46" s="96" t="s">
        <v>154</v>
      </c>
      <c r="M46" s="93">
        <v>56.5</v>
      </c>
    </row>
    <row r="47" customHeight="true" spans="1:13">
      <c r="A47" s="77">
        <v>4</v>
      </c>
      <c r="B47" s="77" t="s">
        <v>285</v>
      </c>
      <c r="C47" s="80" t="s">
        <v>54</v>
      </c>
      <c r="D47" s="81" t="s">
        <v>313</v>
      </c>
      <c r="E47" s="86">
        <v>1</v>
      </c>
      <c r="F47" s="87">
        <v>55.2</v>
      </c>
      <c r="G47" s="88" t="e">
        <f t="shared" si="1"/>
        <v>#NAME?</v>
      </c>
      <c r="H47" s="92" t="e">
        <f>_xlfn.XLOOKUP(C47,'县区绩效评价 '!C:C,'县区绩效评价 '!D:D,"",0)</f>
        <v>#NAME?</v>
      </c>
      <c r="I47" s="92">
        <v>0</v>
      </c>
      <c r="J47" s="93">
        <v>118.69</v>
      </c>
      <c r="K47" s="93">
        <f t="shared" si="0"/>
        <v>118.69</v>
      </c>
      <c r="L47" s="96" t="s">
        <v>155</v>
      </c>
      <c r="M47" s="93">
        <v>41.52</v>
      </c>
    </row>
    <row r="48" customHeight="true" spans="1:13">
      <c r="A48" s="77">
        <v>4</v>
      </c>
      <c r="B48" s="77" t="s">
        <v>285</v>
      </c>
      <c r="C48" s="80" t="s">
        <v>55</v>
      </c>
      <c r="D48" s="81" t="s">
        <v>314</v>
      </c>
      <c r="E48" s="86">
        <v>1</v>
      </c>
      <c r="F48" s="87">
        <v>65.2</v>
      </c>
      <c r="G48" s="88" t="e">
        <f t="shared" si="1"/>
        <v>#NAME?</v>
      </c>
      <c r="H48" s="92" t="e">
        <f>_xlfn.XLOOKUP(C48,'县区绩效评价 '!C:C,'县区绩效评价 '!D:D,"",0)</f>
        <v>#NAME?</v>
      </c>
      <c r="I48" s="92">
        <v>0</v>
      </c>
      <c r="J48" s="93">
        <v>124.44</v>
      </c>
      <c r="K48" s="93">
        <f t="shared" si="0"/>
        <v>124.44</v>
      </c>
      <c r="L48" s="96" t="s">
        <v>156</v>
      </c>
      <c r="M48" s="93">
        <v>45.48</v>
      </c>
    </row>
    <row r="49" customHeight="true" spans="1:13">
      <c r="A49" s="77">
        <v>1</v>
      </c>
      <c r="B49" s="77" t="s">
        <v>269</v>
      </c>
      <c r="C49" s="82" t="s">
        <v>17</v>
      </c>
      <c r="D49" s="83" t="s">
        <v>315</v>
      </c>
      <c r="E49" s="90">
        <f>SUM(E50:E56)</f>
        <v>7</v>
      </c>
      <c r="F49" s="91">
        <f>F50*2</f>
        <v>692.2</v>
      </c>
      <c r="G49" s="88">
        <v>0</v>
      </c>
      <c r="H49" s="92">
        <v>0</v>
      </c>
      <c r="I49" s="92">
        <v>0</v>
      </c>
      <c r="J49" s="93">
        <v>1093.38</v>
      </c>
      <c r="K49" s="93">
        <f t="shared" si="0"/>
        <v>1093.38</v>
      </c>
      <c r="L49" s="96" t="s">
        <v>157</v>
      </c>
      <c r="M49" s="93">
        <v>45.82</v>
      </c>
    </row>
    <row r="50" customHeight="true" spans="1:13">
      <c r="A50" s="77">
        <v>2</v>
      </c>
      <c r="B50" s="77" t="s">
        <v>271</v>
      </c>
      <c r="C50" s="84" t="str">
        <f>C49&amp;"本级"</f>
        <v>德阳市本级</v>
      </c>
      <c r="D50" s="83" t="s">
        <v>268</v>
      </c>
      <c r="E50" s="86">
        <v>1</v>
      </c>
      <c r="F50" s="91">
        <f>SUM(F51:F56)</f>
        <v>346.1</v>
      </c>
      <c r="G50" s="88" t="e">
        <f t="shared" si="1"/>
        <v>#NAME?</v>
      </c>
      <c r="H50" s="92">
        <v>0</v>
      </c>
      <c r="I50" s="92" t="e">
        <f>_xlfn.XLOOKUP(C50,市州绩效评价!A:A,市州绩效评价!C:C,"",0)</f>
        <v>#NAME?</v>
      </c>
      <c r="J50" s="93">
        <v>488.71</v>
      </c>
      <c r="K50" s="93">
        <f t="shared" si="0"/>
        <v>488.71</v>
      </c>
      <c r="L50" s="98" t="s">
        <v>48</v>
      </c>
      <c r="M50" s="93">
        <v>128.05</v>
      </c>
    </row>
    <row r="51" customHeight="true" spans="1:13">
      <c r="A51" s="77">
        <v>3</v>
      </c>
      <c r="B51" s="77" t="s">
        <v>272</v>
      </c>
      <c r="C51" s="80" t="s">
        <v>147</v>
      </c>
      <c r="D51" s="81" t="s">
        <v>316</v>
      </c>
      <c r="E51" s="86">
        <v>1</v>
      </c>
      <c r="F51" s="87">
        <v>82.9</v>
      </c>
      <c r="G51" s="88" t="e">
        <f t="shared" si="1"/>
        <v>#NAME?</v>
      </c>
      <c r="H51" s="92" t="e">
        <f>_xlfn.XLOOKUP(C51,'县区绩效评价 '!C:C,'县区绩效评价 '!D:D,"",0)</f>
        <v>#NAME?</v>
      </c>
      <c r="I51" s="92">
        <v>0</v>
      </c>
      <c r="J51" s="93">
        <v>76.54</v>
      </c>
      <c r="K51" s="93">
        <f t="shared" si="0"/>
        <v>76.54</v>
      </c>
      <c r="L51" s="98" t="s">
        <v>49</v>
      </c>
      <c r="M51" s="93">
        <v>113.41</v>
      </c>
    </row>
    <row r="52" customHeight="true" spans="1:13">
      <c r="A52" s="77">
        <v>3</v>
      </c>
      <c r="B52" s="77" t="s">
        <v>272</v>
      </c>
      <c r="C52" s="80" t="s">
        <v>148</v>
      </c>
      <c r="D52" s="81" t="s">
        <v>317</v>
      </c>
      <c r="E52" s="86">
        <v>1</v>
      </c>
      <c r="F52" s="87">
        <v>20.9</v>
      </c>
      <c r="G52" s="88" t="e">
        <f t="shared" si="1"/>
        <v>#NAME?</v>
      </c>
      <c r="H52" s="92" t="e">
        <f>_xlfn.XLOOKUP(C52,'县区绩效评价 '!C:C,'县区绩效评价 '!D:D,"",0)</f>
        <v>#NAME?</v>
      </c>
      <c r="I52" s="92">
        <v>0</v>
      </c>
      <c r="J52" s="93">
        <v>41</v>
      </c>
      <c r="K52" s="93">
        <f t="shared" si="0"/>
        <v>41</v>
      </c>
      <c r="L52" s="95" t="s">
        <v>20</v>
      </c>
      <c r="M52" s="93">
        <v>690.64</v>
      </c>
    </row>
    <row r="53" customHeight="true" spans="1:13">
      <c r="A53" s="77">
        <v>4</v>
      </c>
      <c r="B53" s="77" t="s">
        <v>285</v>
      </c>
      <c r="C53" s="80" t="s">
        <v>41</v>
      </c>
      <c r="D53" s="81" t="s">
        <v>318</v>
      </c>
      <c r="E53" s="86">
        <v>1</v>
      </c>
      <c r="F53" s="87">
        <v>94.9</v>
      </c>
      <c r="G53" s="88" t="e">
        <f t="shared" si="1"/>
        <v>#NAME?</v>
      </c>
      <c r="H53" s="92" t="e">
        <f>_xlfn.XLOOKUP(C53,'县区绩效评价 '!C:C,'县区绩效评价 '!D:D,"",0)</f>
        <v>#NAME?</v>
      </c>
      <c r="I53" s="92">
        <v>0</v>
      </c>
      <c r="J53" s="93">
        <v>141.49</v>
      </c>
      <c r="K53" s="93">
        <f t="shared" si="0"/>
        <v>141.49</v>
      </c>
      <c r="L53" s="96" t="s">
        <v>158</v>
      </c>
      <c r="M53" s="93">
        <v>359.82</v>
      </c>
    </row>
    <row r="54" customHeight="true" spans="1:13">
      <c r="A54" s="77">
        <v>4</v>
      </c>
      <c r="B54" s="77" t="s">
        <v>285</v>
      </c>
      <c r="C54" s="80" t="s">
        <v>40</v>
      </c>
      <c r="D54" s="81" t="s">
        <v>319</v>
      </c>
      <c r="E54" s="86">
        <v>1</v>
      </c>
      <c r="F54" s="87">
        <v>62.7</v>
      </c>
      <c r="G54" s="88" t="e">
        <f t="shared" si="1"/>
        <v>#NAME?</v>
      </c>
      <c r="H54" s="92" t="e">
        <f>_xlfn.XLOOKUP(C54,'县区绩效评价 '!C:C,'县区绩效评价 '!D:D,"",0)</f>
        <v>#NAME?</v>
      </c>
      <c r="I54" s="92">
        <v>0</v>
      </c>
      <c r="J54" s="93">
        <v>123</v>
      </c>
      <c r="K54" s="93">
        <f t="shared" si="0"/>
        <v>123</v>
      </c>
      <c r="L54" s="96" t="s">
        <v>159</v>
      </c>
      <c r="M54" s="93">
        <v>52.71</v>
      </c>
    </row>
    <row r="55" customHeight="true" spans="1:13">
      <c r="A55" s="77">
        <v>4</v>
      </c>
      <c r="B55" s="77" t="s">
        <v>285</v>
      </c>
      <c r="C55" s="80" t="s">
        <v>38</v>
      </c>
      <c r="D55" s="81" t="s">
        <v>320</v>
      </c>
      <c r="E55" s="86">
        <v>1</v>
      </c>
      <c r="F55" s="87">
        <v>40.8</v>
      </c>
      <c r="G55" s="88" t="e">
        <f t="shared" si="1"/>
        <v>#NAME?</v>
      </c>
      <c r="H55" s="92" t="e">
        <f>_xlfn.XLOOKUP(C55,'县区绩效评价 '!C:C,'县区绩效评价 '!D:D,"",0)</f>
        <v>#NAME?</v>
      </c>
      <c r="I55" s="92">
        <v>0</v>
      </c>
      <c r="J55" s="93">
        <v>110.43</v>
      </c>
      <c r="K55" s="93">
        <f t="shared" si="0"/>
        <v>110.43</v>
      </c>
      <c r="L55" s="96" t="s">
        <v>160</v>
      </c>
      <c r="M55" s="93">
        <v>36.41</v>
      </c>
    </row>
    <row r="56" customHeight="true" spans="1:13">
      <c r="A56" s="77">
        <v>4</v>
      </c>
      <c r="B56" s="77" t="s">
        <v>285</v>
      </c>
      <c r="C56" s="80" t="s">
        <v>39</v>
      </c>
      <c r="D56" s="81" t="s">
        <v>321</v>
      </c>
      <c r="E56" s="86">
        <v>1</v>
      </c>
      <c r="F56" s="87">
        <v>43.9</v>
      </c>
      <c r="G56" s="88" t="e">
        <f t="shared" si="1"/>
        <v>#NAME?</v>
      </c>
      <c r="H56" s="92" t="e">
        <f>_xlfn.XLOOKUP(C56,'县区绩效评价 '!C:C,'县区绩效评价 '!D:D,"",0)</f>
        <v>#NAME?</v>
      </c>
      <c r="I56" s="92">
        <v>0</v>
      </c>
      <c r="J56" s="93">
        <v>112.21</v>
      </c>
      <c r="K56" s="93">
        <f t="shared" si="0"/>
        <v>112.21</v>
      </c>
      <c r="L56" s="96" t="s">
        <v>161</v>
      </c>
      <c r="M56" s="93">
        <v>44.33</v>
      </c>
    </row>
    <row r="57" customHeight="true" spans="1:13">
      <c r="A57" s="77">
        <v>1</v>
      </c>
      <c r="B57" s="77" t="s">
        <v>269</v>
      </c>
      <c r="C57" s="82" t="s">
        <v>18</v>
      </c>
      <c r="D57" s="83" t="s">
        <v>322</v>
      </c>
      <c r="E57" s="90">
        <f>SUM(E58:E67)</f>
        <v>10</v>
      </c>
      <c r="F57" s="91">
        <f>F58*2</f>
        <v>979.54</v>
      </c>
      <c r="G57" s="88">
        <v>0</v>
      </c>
      <c r="H57" s="92">
        <v>0</v>
      </c>
      <c r="I57" s="92">
        <v>0</v>
      </c>
      <c r="J57" s="93">
        <v>1461.46</v>
      </c>
      <c r="K57" s="93">
        <f t="shared" si="0"/>
        <v>1461.46</v>
      </c>
      <c r="L57" s="98" t="s">
        <v>50</v>
      </c>
      <c r="M57" s="93">
        <v>97.28</v>
      </c>
    </row>
    <row r="58" customHeight="true" spans="1:13">
      <c r="A58" s="77">
        <v>2</v>
      </c>
      <c r="B58" s="77" t="s">
        <v>271</v>
      </c>
      <c r="C58" s="84" t="str">
        <f>C57&amp;"本级"</f>
        <v>绵阳市本级</v>
      </c>
      <c r="D58" s="83" t="s">
        <v>268</v>
      </c>
      <c r="E58" s="86">
        <v>1</v>
      </c>
      <c r="F58" s="91">
        <f>SUM(F59:F67)</f>
        <v>489.77</v>
      </c>
      <c r="G58" s="88" t="e">
        <f t="shared" si="1"/>
        <v>#NAME?</v>
      </c>
      <c r="H58" s="92">
        <v>0</v>
      </c>
      <c r="I58" s="92" t="e">
        <f>_xlfn.XLOOKUP(C58,市州绩效评价!A:A,市州绩效评价!C:C,"",0)</f>
        <v>#NAME?</v>
      </c>
      <c r="J58" s="93">
        <v>571.24</v>
      </c>
      <c r="K58" s="93">
        <f t="shared" si="0"/>
        <v>571.24</v>
      </c>
      <c r="L58" s="98" t="s">
        <v>51</v>
      </c>
      <c r="M58" s="93">
        <v>100.09</v>
      </c>
    </row>
    <row r="59" customHeight="true" spans="1:13">
      <c r="A59" s="77">
        <v>3</v>
      </c>
      <c r="B59" s="77" t="s">
        <v>272</v>
      </c>
      <c r="C59" s="80" t="s">
        <v>150</v>
      </c>
      <c r="D59" s="81" t="s">
        <v>323</v>
      </c>
      <c r="E59" s="86">
        <v>1</v>
      </c>
      <c r="F59" s="87">
        <v>132.28</v>
      </c>
      <c r="G59" s="88" t="e">
        <f t="shared" si="1"/>
        <v>#NAME?</v>
      </c>
      <c r="H59" s="92" t="e">
        <f>_xlfn.XLOOKUP(C59,'县区绩效评价 '!C:C,'县区绩效评价 '!D:D,"",0)</f>
        <v>#NAME?</v>
      </c>
      <c r="I59" s="92">
        <v>0</v>
      </c>
      <c r="J59" s="93">
        <v>104.95</v>
      </c>
      <c r="K59" s="93">
        <f t="shared" si="0"/>
        <v>104.95</v>
      </c>
      <c r="L59" s="95" t="s">
        <v>21</v>
      </c>
      <c r="M59" s="93">
        <v>1213.73</v>
      </c>
    </row>
    <row r="60" customHeight="true" spans="1:13">
      <c r="A60" s="77">
        <v>3</v>
      </c>
      <c r="B60" s="77" t="s">
        <v>272</v>
      </c>
      <c r="C60" s="80" t="s">
        <v>151</v>
      </c>
      <c r="D60" s="81" t="s">
        <v>324</v>
      </c>
      <c r="E60" s="86">
        <v>1</v>
      </c>
      <c r="F60" s="87">
        <v>56.84</v>
      </c>
      <c r="G60" s="88" t="e">
        <f t="shared" si="1"/>
        <v>#NAME?</v>
      </c>
      <c r="H60" s="92" t="e">
        <f>_xlfn.XLOOKUP(C60,'县区绩效评价 '!C:C,'县区绩效评价 '!D:D,"",0)</f>
        <v>#NAME?</v>
      </c>
      <c r="I60" s="92">
        <v>0</v>
      </c>
      <c r="J60" s="93">
        <v>61.64</v>
      </c>
      <c r="K60" s="93">
        <f t="shared" si="0"/>
        <v>61.64</v>
      </c>
      <c r="L60" s="96" t="s">
        <v>162</v>
      </c>
      <c r="M60" s="93">
        <v>534.37</v>
      </c>
    </row>
    <row r="61" customHeight="true" spans="1:13">
      <c r="A61" s="77">
        <v>3</v>
      </c>
      <c r="B61" s="77" t="s">
        <v>272</v>
      </c>
      <c r="C61" s="80" t="s">
        <v>152</v>
      </c>
      <c r="D61" s="81" t="s">
        <v>325</v>
      </c>
      <c r="E61" s="86">
        <v>1</v>
      </c>
      <c r="F61" s="87">
        <v>38.37</v>
      </c>
      <c r="G61" s="88" t="e">
        <f t="shared" si="1"/>
        <v>#NAME?</v>
      </c>
      <c r="H61" s="92" t="e">
        <f>_xlfn.XLOOKUP(C61,'县区绩效评价 '!C:C,'县区绩效评价 '!D:D,"",0)</f>
        <v>#NAME?</v>
      </c>
      <c r="I61" s="92">
        <v>0</v>
      </c>
      <c r="J61" s="93">
        <v>51.03</v>
      </c>
      <c r="K61" s="93">
        <f t="shared" si="0"/>
        <v>51.03</v>
      </c>
      <c r="L61" s="96" t="s">
        <v>163</v>
      </c>
      <c r="M61" s="93">
        <v>72.75</v>
      </c>
    </row>
    <row r="62" customHeight="true" spans="1:13">
      <c r="A62" s="77">
        <v>4</v>
      </c>
      <c r="B62" s="77" t="s">
        <v>285</v>
      </c>
      <c r="C62" s="80" t="s">
        <v>43</v>
      </c>
      <c r="D62" s="81" t="s">
        <v>326</v>
      </c>
      <c r="E62" s="86">
        <v>1</v>
      </c>
      <c r="F62" s="87">
        <v>94.5</v>
      </c>
      <c r="G62" s="88" t="e">
        <f t="shared" si="1"/>
        <v>#NAME?</v>
      </c>
      <c r="H62" s="92" t="e">
        <f>_xlfn.XLOOKUP(C62,'县区绩效评价 '!C:C,'县区绩效评价 '!D:D,"",0)</f>
        <v>#NAME?</v>
      </c>
      <c r="I62" s="92">
        <v>0</v>
      </c>
      <c r="J62" s="93">
        <v>141.25</v>
      </c>
      <c r="K62" s="93">
        <f t="shared" si="0"/>
        <v>141.25</v>
      </c>
      <c r="L62" s="96" t="s">
        <v>164</v>
      </c>
      <c r="M62" s="93">
        <v>49.38</v>
      </c>
    </row>
    <row r="63" customHeight="true" spans="1:13">
      <c r="A63" s="77">
        <v>4</v>
      </c>
      <c r="B63" s="77" t="s">
        <v>285</v>
      </c>
      <c r="C63" s="80" t="s">
        <v>44</v>
      </c>
      <c r="D63" s="81" t="s">
        <v>327</v>
      </c>
      <c r="E63" s="86">
        <v>1</v>
      </c>
      <c r="F63" s="87">
        <v>36.4</v>
      </c>
      <c r="G63" s="88" t="e">
        <f t="shared" si="1"/>
        <v>#NAME?</v>
      </c>
      <c r="H63" s="92" t="e">
        <f>_xlfn.XLOOKUP(C63,'县区绩效评价 '!C:C,'县区绩效评价 '!D:D,"",0)</f>
        <v>#NAME?</v>
      </c>
      <c r="I63" s="92">
        <v>0</v>
      </c>
      <c r="J63" s="93">
        <v>107.9</v>
      </c>
      <c r="K63" s="93">
        <f t="shared" si="0"/>
        <v>107.9</v>
      </c>
      <c r="L63" s="96" t="s">
        <v>165</v>
      </c>
      <c r="M63" s="93">
        <v>56.56</v>
      </c>
    </row>
    <row r="64" customHeight="true" spans="1:13">
      <c r="A64" s="77">
        <v>4</v>
      </c>
      <c r="B64" s="77" t="s">
        <v>285</v>
      </c>
      <c r="C64" s="80" t="s">
        <v>45</v>
      </c>
      <c r="D64" s="81" t="s">
        <v>328</v>
      </c>
      <c r="E64" s="86">
        <v>1</v>
      </c>
      <c r="F64" s="87">
        <v>27.72</v>
      </c>
      <c r="G64" s="88" t="e">
        <f t="shared" si="1"/>
        <v>#NAME?</v>
      </c>
      <c r="H64" s="92" t="e">
        <f>_xlfn.XLOOKUP(C64,'县区绩效评价 '!C:C,'县区绩效评价 '!D:D,"",0)</f>
        <v>#NAME?</v>
      </c>
      <c r="I64" s="92">
        <v>0</v>
      </c>
      <c r="J64" s="93">
        <v>102.92</v>
      </c>
      <c r="K64" s="93">
        <f t="shared" si="0"/>
        <v>102.92</v>
      </c>
      <c r="L64" s="98" t="s">
        <v>52</v>
      </c>
      <c r="M64" s="93">
        <v>130.92</v>
      </c>
    </row>
    <row r="65" customHeight="true" spans="1:13">
      <c r="A65" s="77">
        <v>4</v>
      </c>
      <c r="B65" s="77" t="s">
        <v>285</v>
      </c>
      <c r="C65" s="80" t="s">
        <v>47</v>
      </c>
      <c r="D65" s="81" t="s">
        <v>329</v>
      </c>
      <c r="E65" s="86">
        <v>1</v>
      </c>
      <c r="F65" s="87">
        <v>17.89</v>
      </c>
      <c r="G65" s="88" t="e">
        <f t="shared" si="1"/>
        <v>#NAME?</v>
      </c>
      <c r="H65" s="92" t="e">
        <f>_xlfn.XLOOKUP(C65,'县区绩效评价 '!C:C,'县区绩效评价 '!D:D,"",0)</f>
        <v>#NAME?</v>
      </c>
      <c r="I65" s="92">
        <v>0</v>
      </c>
      <c r="J65" s="93">
        <v>97.27</v>
      </c>
      <c r="K65" s="93">
        <f t="shared" si="0"/>
        <v>97.27</v>
      </c>
      <c r="L65" s="98" t="s">
        <v>53</v>
      </c>
      <c r="M65" s="93">
        <v>126.62</v>
      </c>
    </row>
    <row r="66" customHeight="true" spans="1:13">
      <c r="A66" s="77">
        <v>4</v>
      </c>
      <c r="B66" s="77" t="s">
        <v>285</v>
      </c>
      <c r="C66" s="80" t="s">
        <v>46</v>
      </c>
      <c r="D66" s="81" t="s">
        <v>330</v>
      </c>
      <c r="E66" s="86">
        <v>1</v>
      </c>
      <c r="F66" s="87">
        <v>12.67</v>
      </c>
      <c r="G66" s="88" t="e">
        <f t="shared" si="1"/>
        <v>#NAME?</v>
      </c>
      <c r="H66" s="92" t="e">
        <f>_xlfn.XLOOKUP(C66,'县区绩效评价 '!C:C,'县区绩效评价 '!D:D,"",0)</f>
        <v>#NAME?</v>
      </c>
      <c r="I66" s="92">
        <v>0</v>
      </c>
      <c r="J66" s="93">
        <v>94.27</v>
      </c>
      <c r="K66" s="93">
        <f t="shared" si="0"/>
        <v>94.27</v>
      </c>
      <c r="L66" s="98" t="s">
        <v>54</v>
      </c>
      <c r="M66" s="93">
        <v>118.69</v>
      </c>
    </row>
    <row r="67" customHeight="true" spans="1:13">
      <c r="A67" s="77">
        <v>4</v>
      </c>
      <c r="B67" s="77" t="s">
        <v>285</v>
      </c>
      <c r="C67" s="80" t="s">
        <v>42</v>
      </c>
      <c r="D67" s="81" t="s">
        <v>331</v>
      </c>
      <c r="E67" s="86">
        <v>1</v>
      </c>
      <c r="F67" s="87">
        <v>73.1</v>
      </c>
      <c r="G67" s="88" t="e">
        <f t="shared" si="1"/>
        <v>#NAME?</v>
      </c>
      <c r="H67" s="92" t="e">
        <f>_xlfn.XLOOKUP(C67,'县区绩效评价 '!C:C,'县区绩效评价 '!D:D,"",0)</f>
        <v>#NAME?</v>
      </c>
      <c r="I67" s="92">
        <v>0</v>
      </c>
      <c r="J67" s="93">
        <v>128.99</v>
      </c>
      <c r="K67" s="93">
        <f t="shared" ref="K67:K130" si="2">VLOOKUP(C67,$L$2:$M$227,2,0)</f>
        <v>128.99</v>
      </c>
      <c r="L67" s="98" t="s">
        <v>55</v>
      </c>
      <c r="M67" s="93">
        <v>124.44</v>
      </c>
    </row>
    <row r="68" customHeight="true" spans="1:13">
      <c r="A68" s="77">
        <v>1</v>
      </c>
      <c r="B68" s="77" t="s">
        <v>269</v>
      </c>
      <c r="C68" s="82" t="s">
        <v>22</v>
      </c>
      <c r="D68" s="83" t="s">
        <v>332</v>
      </c>
      <c r="E68" s="90">
        <f>SUM(E69:E76)</f>
        <v>8</v>
      </c>
      <c r="F68" s="91">
        <f>F69*2</f>
        <v>454.24</v>
      </c>
      <c r="G68" s="88">
        <v>0</v>
      </c>
      <c r="H68" s="92">
        <v>0</v>
      </c>
      <c r="I68" s="92">
        <v>0</v>
      </c>
      <c r="J68" s="93">
        <v>985.81</v>
      </c>
      <c r="K68" s="93">
        <f t="shared" si="2"/>
        <v>985.81</v>
      </c>
      <c r="L68" s="95" t="s">
        <v>22</v>
      </c>
      <c r="M68" s="93">
        <v>985.81</v>
      </c>
    </row>
    <row r="69" customHeight="true" spans="1:13">
      <c r="A69" s="77">
        <v>2</v>
      </c>
      <c r="B69" s="77" t="s">
        <v>271</v>
      </c>
      <c r="C69" s="84" t="str">
        <f>C68&amp;"本级"</f>
        <v>广元市本级</v>
      </c>
      <c r="D69" s="83" t="s">
        <v>268</v>
      </c>
      <c r="E69" s="86">
        <v>1</v>
      </c>
      <c r="F69" s="91">
        <f>SUM(F70:F76)</f>
        <v>227.12</v>
      </c>
      <c r="G69" s="88" t="e">
        <f t="shared" ref="G69:G132" si="3">H69+I69</f>
        <v>#NAME?</v>
      </c>
      <c r="H69" s="92">
        <v>0</v>
      </c>
      <c r="I69" s="92" t="e">
        <f>_xlfn.XLOOKUP(C69,市州绩效评价!A:A,市州绩效评价!C:C,"",0)</f>
        <v>#NAME?</v>
      </c>
      <c r="J69" s="93">
        <v>420.4</v>
      </c>
      <c r="K69" s="93">
        <f t="shared" si="2"/>
        <v>420.4</v>
      </c>
      <c r="L69" s="96" t="s">
        <v>166</v>
      </c>
      <c r="M69" s="93">
        <v>420.4</v>
      </c>
    </row>
    <row r="70" customHeight="true" spans="1:13">
      <c r="A70" s="77">
        <v>3</v>
      </c>
      <c r="B70" s="77" t="s">
        <v>272</v>
      </c>
      <c r="C70" s="80" t="s">
        <v>167</v>
      </c>
      <c r="D70" s="81" t="s">
        <v>333</v>
      </c>
      <c r="E70" s="86">
        <v>1</v>
      </c>
      <c r="F70" s="87">
        <v>62.54</v>
      </c>
      <c r="G70" s="88" t="e">
        <f t="shared" si="3"/>
        <v>#NAME?</v>
      </c>
      <c r="H70" s="92" t="e">
        <f>_xlfn.XLOOKUP(C70,'县区绩效评价 '!C:C,'县区绩效评价 '!D:D,"",0)</f>
        <v>#NAME?</v>
      </c>
      <c r="I70" s="92">
        <v>0</v>
      </c>
      <c r="J70" s="93">
        <v>64.91</v>
      </c>
      <c r="K70" s="93">
        <f t="shared" si="2"/>
        <v>64.91</v>
      </c>
      <c r="L70" s="96" t="s">
        <v>167</v>
      </c>
      <c r="M70" s="93">
        <v>64.91</v>
      </c>
    </row>
    <row r="71" customHeight="true" spans="1:13">
      <c r="A71" s="77">
        <v>3</v>
      </c>
      <c r="B71" s="77" t="s">
        <v>272</v>
      </c>
      <c r="C71" s="80" t="s">
        <v>168</v>
      </c>
      <c r="D71" s="81" t="s">
        <v>334</v>
      </c>
      <c r="E71" s="86">
        <v>1</v>
      </c>
      <c r="F71" s="87">
        <v>12.99</v>
      </c>
      <c r="G71" s="88" t="e">
        <f t="shared" si="3"/>
        <v>#NAME?</v>
      </c>
      <c r="H71" s="92" t="e">
        <f>_xlfn.XLOOKUP(C71,'县区绩效评价 '!C:C,'县区绩效评价 '!D:D,"",0)</f>
        <v>#NAME?</v>
      </c>
      <c r="I71" s="92">
        <v>0</v>
      </c>
      <c r="J71" s="93">
        <v>36.46</v>
      </c>
      <c r="K71" s="93">
        <f t="shared" si="2"/>
        <v>36.46</v>
      </c>
      <c r="L71" s="96" t="s">
        <v>168</v>
      </c>
      <c r="M71" s="93">
        <v>36.46</v>
      </c>
    </row>
    <row r="72" customHeight="true" spans="1:13">
      <c r="A72" s="77">
        <v>3</v>
      </c>
      <c r="B72" s="77" t="s">
        <v>272</v>
      </c>
      <c r="C72" s="80" t="s">
        <v>169</v>
      </c>
      <c r="D72" s="81" t="s">
        <v>335</v>
      </c>
      <c r="E72" s="86">
        <v>1</v>
      </c>
      <c r="F72" s="87">
        <v>12.33</v>
      </c>
      <c r="G72" s="88" t="e">
        <f t="shared" si="3"/>
        <v>#NAME?</v>
      </c>
      <c r="H72" s="92" t="e">
        <f>_xlfn.XLOOKUP(C72,'县区绩效评价 '!C:C,'县区绩效评价 '!D:D,"",0)</f>
        <v>#NAME?</v>
      </c>
      <c r="I72" s="92">
        <v>0</v>
      </c>
      <c r="J72" s="93">
        <v>36.08</v>
      </c>
      <c r="K72" s="93">
        <f t="shared" si="2"/>
        <v>36.08</v>
      </c>
      <c r="L72" s="96" t="s">
        <v>169</v>
      </c>
      <c r="M72" s="93">
        <v>36.08</v>
      </c>
    </row>
    <row r="73" customHeight="true" spans="1:13">
      <c r="A73" s="77">
        <v>4</v>
      </c>
      <c r="B73" s="77" t="s">
        <v>285</v>
      </c>
      <c r="C73" s="80" t="s">
        <v>58</v>
      </c>
      <c r="D73" s="81" t="s">
        <v>336</v>
      </c>
      <c r="E73" s="86">
        <v>1</v>
      </c>
      <c r="F73" s="87">
        <v>32.02</v>
      </c>
      <c r="G73" s="88" t="e">
        <f t="shared" si="3"/>
        <v>#NAME?</v>
      </c>
      <c r="H73" s="92" t="e">
        <f>_xlfn.XLOOKUP(C73,'县区绩效评价 '!C:C,'县区绩效评价 '!D:D,"",0)</f>
        <v>#NAME?</v>
      </c>
      <c r="I73" s="92">
        <v>0</v>
      </c>
      <c r="J73" s="93">
        <v>105.38</v>
      </c>
      <c r="K73" s="93">
        <f t="shared" si="2"/>
        <v>105.38</v>
      </c>
      <c r="L73" s="98" t="s">
        <v>56</v>
      </c>
      <c r="M73" s="93">
        <v>115.98</v>
      </c>
    </row>
    <row r="74" customHeight="true" spans="1:13">
      <c r="A74" s="77">
        <v>4</v>
      </c>
      <c r="B74" s="77" t="s">
        <v>285</v>
      </c>
      <c r="C74" s="80" t="s">
        <v>59</v>
      </c>
      <c r="D74" s="81" t="s">
        <v>337</v>
      </c>
      <c r="E74" s="86">
        <v>1</v>
      </c>
      <c r="F74" s="87">
        <v>15.08</v>
      </c>
      <c r="G74" s="88" t="e">
        <f t="shared" si="3"/>
        <v>#NAME?</v>
      </c>
      <c r="H74" s="92" t="e">
        <f>_xlfn.XLOOKUP(C74,'县区绩效评价 '!C:C,'县区绩效评价 '!D:D,"",0)</f>
        <v>#NAME?</v>
      </c>
      <c r="I74" s="92">
        <v>0</v>
      </c>
      <c r="J74" s="93">
        <v>95.66</v>
      </c>
      <c r="K74" s="93">
        <f t="shared" si="2"/>
        <v>95.66</v>
      </c>
      <c r="L74" s="98" t="s">
        <v>57</v>
      </c>
      <c r="M74" s="93">
        <v>110.94</v>
      </c>
    </row>
    <row r="75" customHeight="true" spans="1:13">
      <c r="A75" s="77">
        <v>4</v>
      </c>
      <c r="B75" s="77" t="s">
        <v>285</v>
      </c>
      <c r="C75" s="80" t="s">
        <v>57</v>
      </c>
      <c r="D75" s="81" t="s">
        <v>338</v>
      </c>
      <c r="E75" s="86">
        <v>1</v>
      </c>
      <c r="F75" s="87">
        <v>41.69</v>
      </c>
      <c r="G75" s="88" t="e">
        <f t="shared" si="3"/>
        <v>#NAME?</v>
      </c>
      <c r="H75" s="92" t="e">
        <f>_xlfn.XLOOKUP(C75,'县区绩效评价 '!C:C,'县区绩效评价 '!D:D,"",0)</f>
        <v>#NAME?</v>
      </c>
      <c r="I75" s="92">
        <v>0</v>
      </c>
      <c r="J75" s="93">
        <v>110.94</v>
      </c>
      <c r="K75" s="93">
        <f t="shared" si="2"/>
        <v>110.94</v>
      </c>
      <c r="L75" s="98" t="s">
        <v>58</v>
      </c>
      <c r="M75" s="93">
        <v>105.38</v>
      </c>
    </row>
    <row r="76" customHeight="true" spans="1:13">
      <c r="A76" s="77">
        <v>4</v>
      </c>
      <c r="B76" s="77" t="s">
        <v>285</v>
      </c>
      <c r="C76" s="80" t="s">
        <v>56</v>
      </c>
      <c r="D76" s="81" t="s">
        <v>339</v>
      </c>
      <c r="E76" s="86">
        <v>1</v>
      </c>
      <c r="F76" s="87">
        <v>50.47</v>
      </c>
      <c r="G76" s="88" t="e">
        <f t="shared" si="3"/>
        <v>#NAME?</v>
      </c>
      <c r="H76" s="92" t="e">
        <f>_xlfn.XLOOKUP(C76,'县区绩效评价 '!C:C,'县区绩效评价 '!D:D,"",0)</f>
        <v>#NAME?</v>
      </c>
      <c r="I76" s="92">
        <v>0</v>
      </c>
      <c r="J76" s="93">
        <v>115.98</v>
      </c>
      <c r="K76" s="93">
        <f t="shared" si="2"/>
        <v>115.98</v>
      </c>
      <c r="L76" s="98" t="s">
        <v>59</v>
      </c>
      <c r="M76" s="93">
        <v>95.66</v>
      </c>
    </row>
    <row r="77" customHeight="true" spans="1:13">
      <c r="A77" s="77">
        <v>1</v>
      </c>
      <c r="B77" s="77" t="s">
        <v>269</v>
      </c>
      <c r="C77" s="82" t="s">
        <v>23</v>
      </c>
      <c r="D77" s="83" t="s">
        <v>340</v>
      </c>
      <c r="E77" s="90">
        <f>SUM(E78:E83)</f>
        <v>6</v>
      </c>
      <c r="F77" s="91">
        <f>F78*2</f>
        <v>554.4</v>
      </c>
      <c r="G77" s="88">
        <v>0</v>
      </c>
      <c r="H77" s="92">
        <v>0</v>
      </c>
      <c r="I77" s="92">
        <v>0</v>
      </c>
      <c r="J77" s="93">
        <v>927.32</v>
      </c>
      <c r="K77" s="93">
        <f t="shared" si="2"/>
        <v>927.32</v>
      </c>
      <c r="L77" s="95" t="s">
        <v>23</v>
      </c>
      <c r="M77" s="93">
        <v>927.32</v>
      </c>
    </row>
    <row r="78" customHeight="true" spans="1:13">
      <c r="A78" s="77">
        <v>2</v>
      </c>
      <c r="B78" s="77" t="s">
        <v>271</v>
      </c>
      <c r="C78" s="84" t="str">
        <f>C77&amp;"本级"</f>
        <v>遂宁市本级</v>
      </c>
      <c r="D78" s="83" t="s">
        <v>268</v>
      </c>
      <c r="E78" s="86">
        <v>1</v>
      </c>
      <c r="F78" s="91">
        <f>SUM(F79:F83)</f>
        <v>277.2</v>
      </c>
      <c r="G78" s="88" t="e">
        <f t="shared" si="3"/>
        <v>#NAME?</v>
      </c>
      <c r="H78" s="92">
        <v>0</v>
      </c>
      <c r="I78" s="92" t="e">
        <f>_xlfn.XLOOKUP(C78,市州绩效评价!A:A,市州绩效评价!C:C,"",0)</f>
        <v>#NAME?</v>
      </c>
      <c r="J78" s="93">
        <v>449.16</v>
      </c>
      <c r="K78" s="93">
        <f t="shared" si="2"/>
        <v>449.16</v>
      </c>
      <c r="L78" s="96" t="s">
        <v>170</v>
      </c>
      <c r="M78" s="93">
        <v>449.16</v>
      </c>
    </row>
    <row r="79" customHeight="true" spans="1:13">
      <c r="A79" s="77">
        <v>3</v>
      </c>
      <c r="B79" s="77" t="s">
        <v>272</v>
      </c>
      <c r="C79" s="80" t="s">
        <v>171</v>
      </c>
      <c r="D79" s="81" t="s">
        <v>341</v>
      </c>
      <c r="E79" s="86">
        <v>1</v>
      </c>
      <c r="F79" s="87">
        <v>84.1</v>
      </c>
      <c r="G79" s="88" t="e">
        <f t="shared" si="3"/>
        <v>#NAME?</v>
      </c>
      <c r="H79" s="92" t="e">
        <f>_xlfn.XLOOKUP(C79,'县区绩效评价 '!C:C,'县区绩效评价 '!D:D,"",0)</f>
        <v>#NAME?</v>
      </c>
      <c r="I79" s="92">
        <v>0</v>
      </c>
      <c r="J79" s="93">
        <v>77.29</v>
      </c>
      <c r="K79" s="93">
        <f t="shared" si="2"/>
        <v>77.29</v>
      </c>
      <c r="L79" s="96" t="s">
        <v>171</v>
      </c>
      <c r="M79" s="93">
        <v>77.29</v>
      </c>
    </row>
    <row r="80" customHeight="true" spans="1:13">
      <c r="A80" s="77">
        <v>3</v>
      </c>
      <c r="B80" s="77" t="s">
        <v>272</v>
      </c>
      <c r="C80" s="80" t="s">
        <v>172</v>
      </c>
      <c r="D80" s="81" t="s">
        <v>342</v>
      </c>
      <c r="E80" s="86">
        <v>1</v>
      </c>
      <c r="F80" s="87">
        <v>42</v>
      </c>
      <c r="G80" s="88" t="e">
        <f t="shared" si="3"/>
        <v>#NAME?</v>
      </c>
      <c r="H80" s="92" t="e">
        <f>_xlfn.XLOOKUP(C80,'县区绩效评价 '!C:C,'县区绩效评价 '!D:D,"",0)</f>
        <v>#NAME?</v>
      </c>
      <c r="I80" s="92">
        <v>0</v>
      </c>
      <c r="J80" s="93">
        <v>53.12</v>
      </c>
      <c r="K80" s="93">
        <f t="shared" si="2"/>
        <v>53.12</v>
      </c>
      <c r="L80" s="96" t="s">
        <v>172</v>
      </c>
      <c r="M80" s="93">
        <v>53.12</v>
      </c>
    </row>
    <row r="81" customHeight="true" spans="1:13">
      <c r="A81" s="77">
        <v>4</v>
      </c>
      <c r="B81" s="77" t="s">
        <v>285</v>
      </c>
      <c r="C81" s="80" t="s">
        <v>61</v>
      </c>
      <c r="D81" s="81" t="s">
        <v>343</v>
      </c>
      <c r="E81" s="86">
        <v>1</v>
      </c>
      <c r="F81" s="87">
        <v>41.7</v>
      </c>
      <c r="G81" s="88" t="e">
        <f t="shared" si="3"/>
        <v>#NAME?</v>
      </c>
      <c r="H81" s="92" t="e">
        <f>_xlfn.XLOOKUP(C81,'县区绩效评价 '!C:C,'县区绩效评价 '!D:D,"",0)</f>
        <v>#NAME?</v>
      </c>
      <c r="I81" s="92">
        <v>0</v>
      </c>
      <c r="J81" s="93">
        <v>110.94</v>
      </c>
      <c r="K81" s="93">
        <f t="shared" si="2"/>
        <v>110.94</v>
      </c>
      <c r="L81" s="98" t="s">
        <v>60</v>
      </c>
      <c r="M81" s="93">
        <v>128.05</v>
      </c>
    </row>
    <row r="82" customHeight="true" spans="1:13">
      <c r="A82" s="77">
        <v>4</v>
      </c>
      <c r="B82" s="77" t="s">
        <v>285</v>
      </c>
      <c r="C82" s="80" t="s">
        <v>62</v>
      </c>
      <c r="D82" s="81" t="s">
        <v>344</v>
      </c>
      <c r="E82" s="86">
        <v>1</v>
      </c>
      <c r="F82" s="87">
        <v>37.9</v>
      </c>
      <c r="G82" s="88" t="e">
        <f t="shared" si="3"/>
        <v>#NAME?</v>
      </c>
      <c r="H82" s="92" t="e">
        <f>_xlfn.XLOOKUP(C82,'县区绩效评价 '!C:C,'县区绩效评价 '!D:D,"",0)</f>
        <v>#NAME?</v>
      </c>
      <c r="I82" s="92">
        <v>0</v>
      </c>
      <c r="J82" s="93">
        <v>108.76</v>
      </c>
      <c r="K82" s="93">
        <f t="shared" si="2"/>
        <v>108.76</v>
      </c>
      <c r="L82" s="98" t="s">
        <v>61</v>
      </c>
      <c r="M82" s="93">
        <v>110.94</v>
      </c>
    </row>
    <row r="83" customHeight="true" spans="1:13">
      <c r="A83" s="77">
        <v>4</v>
      </c>
      <c r="B83" s="77" t="s">
        <v>285</v>
      </c>
      <c r="C83" s="80" t="s">
        <v>60</v>
      </c>
      <c r="D83" s="81" t="s">
        <v>345</v>
      </c>
      <c r="E83" s="86">
        <v>1</v>
      </c>
      <c r="F83" s="87">
        <v>71.5</v>
      </c>
      <c r="G83" s="88" t="e">
        <f t="shared" si="3"/>
        <v>#NAME?</v>
      </c>
      <c r="H83" s="92" t="e">
        <f>_xlfn.XLOOKUP(C83,'县区绩效评价 '!C:C,'县区绩效评价 '!D:D,"",0)</f>
        <v>#NAME?</v>
      </c>
      <c r="I83" s="92">
        <v>0</v>
      </c>
      <c r="J83" s="93">
        <v>128.05</v>
      </c>
      <c r="K83" s="93">
        <f t="shared" si="2"/>
        <v>128.05</v>
      </c>
      <c r="L83" s="98" t="s">
        <v>62</v>
      </c>
      <c r="M83" s="93">
        <v>108.76</v>
      </c>
    </row>
    <row r="84" customHeight="true" spans="1:13">
      <c r="A84" s="77">
        <v>1</v>
      </c>
      <c r="B84" s="77" t="s">
        <v>269</v>
      </c>
      <c r="C84" s="82" t="s">
        <v>24</v>
      </c>
      <c r="D84" s="83" t="s">
        <v>346</v>
      </c>
      <c r="E84" s="90">
        <f>SUM(E85:E90)</f>
        <v>6</v>
      </c>
      <c r="F84" s="91">
        <f>F85*2</f>
        <v>617.6</v>
      </c>
      <c r="G84" s="88">
        <v>0</v>
      </c>
      <c r="H84" s="92">
        <v>0</v>
      </c>
      <c r="I84" s="92">
        <v>0</v>
      </c>
      <c r="J84" s="93">
        <v>963.61</v>
      </c>
      <c r="K84" s="93">
        <f t="shared" si="2"/>
        <v>963.61</v>
      </c>
      <c r="L84" s="95" t="s">
        <v>24</v>
      </c>
      <c r="M84" s="93">
        <v>963.61</v>
      </c>
    </row>
    <row r="85" customHeight="true" spans="1:13">
      <c r="A85" s="77">
        <v>2</v>
      </c>
      <c r="B85" s="77" t="s">
        <v>271</v>
      </c>
      <c r="C85" s="84" t="str">
        <f>C84&amp;"本级"</f>
        <v>内江市本级</v>
      </c>
      <c r="D85" s="83" t="s">
        <v>268</v>
      </c>
      <c r="E85" s="86">
        <v>1</v>
      </c>
      <c r="F85" s="91">
        <f>SUM(F86:F90)</f>
        <v>308.8</v>
      </c>
      <c r="G85" s="88" t="e">
        <f t="shared" si="3"/>
        <v>#NAME?</v>
      </c>
      <c r="H85" s="92">
        <v>0</v>
      </c>
      <c r="I85" s="92" t="e">
        <f>_xlfn.XLOOKUP(C85,市州绩效评价!A:A,市州绩效评价!C:C,"",0)</f>
        <v>#NAME?</v>
      </c>
      <c r="J85" s="93">
        <v>467.3</v>
      </c>
      <c r="K85" s="93">
        <f t="shared" si="2"/>
        <v>467.3</v>
      </c>
      <c r="L85" s="96" t="s">
        <v>173</v>
      </c>
      <c r="M85" s="93">
        <v>467.3</v>
      </c>
    </row>
    <row r="86" customHeight="true" spans="1:13">
      <c r="A86" s="77">
        <v>3</v>
      </c>
      <c r="B86" s="77" t="s">
        <v>272</v>
      </c>
      <c r="C86" s="80" t="s">
        <v>174</v>
      </c>
      <c r="D86" s="81" t="s">
        <v>347</v>
      </c>
      <c r="E86" s="86">
        <v>1</v>
      </c>
      <c r="F86" s="87">
        <v>41.8</v>
      </c>
      <c r="G86" s="88" t="e">
        <f t="shared" si="3"/>
        <v>#NAME?</v>
      </c>
      <c r="H86" s="92" t="e">
        <f>_xlfn.XLOOKUP(C86,'县区绩效评价 '!C:C,'县区绩效评价 '!D:D,"",0)</f>
        <v>#NAME?</v>
      </c>
      <c r="I86" s="92">
        <v>0</v>
      </c>
      <c r="J86" s="93">
        <v>53</v>
      </c>
      <c r="K86" s="93">
        <f t="shared" si="2"/>
        <v>53</v>
      </c>
      <c r="L86" s="96" t="s">
        <v>174</v>
      </c>
      <c r="M86" s="93">
        <v>53</v>
      </c>
    </row>
    <row r="87" customHeight="true" spans="1:13">
      <c r="A87" s="77">
        <v>3</v>
      </c>
      <c r="B87" s="77" t="s">
        <v>272</v>
      </c>
      <c r="C87" s="80" t="s">
        <v>175</v>
      </c>
      <c r="D87" s="81" t="s">
        <v>348</v>
      </c>
      <c r="E87" s="86">
        <v>1</v>
      </c>
      <c r="F87" s="87">
        <v>75.6</v>
      </c>
      <c r="G87" s="88" t="e">
        <f t="shared" si="3"/>
        <v>#NAME?</v>
      </c>
      <c r="H87" s="92" t="e">
        <f>_xlfn.XLOOKUP(C87,'县区绩效评价 '!C:C,'县区绩效评价 '!D:D,"",0)</f>
        <v>#NAME?</v>
      </c>
      <c r="I87" s="92">
        <v>0</v>
      </c>
      <c r="J87" s="93">
        <v>72.41</v>
      </c>
      <c r="K87" s="93">
        <f t="shared" si="2"/>
        <v>72.41</v>
      </c>
      <c r="L87" s="96" t="s">
        <v>175</v>
      </c>
      <c r="M87" s="93">
        <v>72.41</v>
      </c>
    </row>
    <row r="88" customHeight="true" spans="1:13">
      <c r="A88" s="77">
        <v>4</v>
      </c>
      <c r="B88" s="77" t="s">
        <v>285</v>
      </c>
      <c r="C88" s="80" t="s">
        <v>63</v>
      </c>
      <c r="D88" s="81" t="s">
        <v>349</v>
      </c>
      <c r="E88" s="86">
        <v>1</v>
      </c>
      <c r="F88" s="87">
        <v>52.8</v>
      </c>
      <c r="G88" s="88" t="e">
        <f t="shared" si="3"/>
        <v>#NAME?</v>
      </c>
      <c r="H88" s="92" t="e">
        <f>_xlfn.XLOOKUP(C88,'县区绩效评价 '!C:C,'县区绩效评价 '!D:D,"",0)</f>
        <v>#NAME?</v>
      </c>
      <c r="I88" s="92">
        <v>0</v>
      </c>
      <c r="J88" s="93">
        <v>117.32</v>
      </c>
      <c r="K88" s="93">
        <f t="shared" si="2"/>
        <v>117.32</v>
      </c>
      <c r="L88" s="98" t="s">
        <v>63</v>
      </c>
      <c r="M88" s="93">
        <v>117.32</v>
      </c>
    </row>
    <row r="89" customHeight="true" spans="1:13">
      <c r="A89" s="77">
        <v>4</v>
      </c>
      <c r="B89" s="77" t="s">
        <v>285</v>
      </c>
      <c r="C89" s="80" t="s">
        <v>64</v>
      </c>
      <c r="D89" s="81" t="s">
        <v>350</v>
      </c>
      <c r="E89" s="86">
        <v>1</v>
      </c>
      <c r="F89" s="87">
        <v>83.6</v>
      </c>
      <c r="G89" s="88" t="e">
        <f t="shared" si="3"/>
        <v>#NAME?</v>
      </c>
      <c r="H89" s="92" t="e">
        <f>_xlfn.XLOOKUP(C89,'县区绩效评价 '!C:C,'县区绩效评价 '!D:D,"",0)</f>
        <v>#NAME?</v>
      </c>
      <c r="I89" s="92">
        <v>0</v>
      </c>
      <c r="J89" s="93">
        <v>135</v>
      </c>
      <c r="K89" s="93">
        <f t="shared" si="2"/>
        <v>135</v>
      </c>
      <c r="L89" s="98" t="s">
        <v>64</v>
      </c>
      <c r="M89" s="93">
        <v>135</v>
      </c>
    </row>
    <row r="90" customHeight="true" spans="1:13">
      <c r="A90" s="77">
        <v>4</v>
      </c>
      <c r="B90" s="77" t="s">
        <v>285</v>
      </c>
      <c r="C90" s="80" t="s">
        <v>65</v>
      </c>
      <c r="D90" s="81" t="s">
        <v>351</v>
      </c>
      <c r="E90" s="86">
        <v>1</v>
      </c>
      <c r="F90" s="87">
        <v>55</v>
      </c>
      <c r="G90" s="88" t="e">
        <f t="shared" si="3"/>
        <v>#NAME?</v>
      </c>
      <c r="H90" s="92" t="e">
        <f>_xlfn.XLOOKUP(C90,'县区绩效评价 '!C:C,'县区绩效评价 '!D:D,"",0)</f>
        <v>#NAME?</v>
      </c>
      <c r="I90" s="92">
        <v>0</v>
      </c>
      <c r="J90" s="93">
        <v>118.58</v>
      </c>
      <c r="K90" s="93">
        <f t="shared" si="2"/>
        <v>118.58</v>
      </c>
      <c r="L90" s="98" t="s">
        <v>65</v>
      </c>
      <c r="M90" s="93">
        <v>118.58</v>
      </c>
    </row>
    <row r="91" customHeight="true" spans="1:13">
      <c r="A91" s="77">
        <v>1</v>
      </c>
      <c r="B91" s="77" t="s">
        <v>269</v>
      </c>
      <c r="C91" s="82" t="s">
        <v>25</v>
      </c>
      <c r="D91" s="83" t="s">
        <v>352</v>
      </c>
      <c r="E91" s="90">
        <f>SUM(E92:E103)</f>
        <v>12</v>
      </c>
      <c r="F91" s="91">
        <f>F92*2</f>
        <v>630.6</v>
      </c>
      <c r="G91" s="88">
        <v>0</v>
      </c>
      <c r="H91" s="92">
        <v>0</v>
      </c>
      <c r="I91" s="92">
        <v>0</v>
      </c>
      <c r="J91" s="93">
        <v>1377.07</v>
      </c>
      <c r="K91" s="93">
        <f t="shared" si="2"/>
        <v>1377.07</v>
      </c>
      <c r="L91" s="95" t="s">
        <v>25</v>
      </c>
      <c r="M91" s="93">
        <v>1377.07</v>
      </c>
    </row>
    <row r="92" customHeight="true" spans="1:13">
      <c r="A92" s="77">
        <v>2</v>
      </c>
      <c r="B92" s="77" t="s">
        <v>271</v>
      </c>
      <c r="C92" s="84" t="str">
        <f>C91&amp;"本级"</f>
        <v>乐山市本级</v>
      </c>
      <c r="D92" s="83" t="s">
        <v>268</v>
      </c>
      <c r="E92" s="86">
        <v>1</v>
      </c>
      <c r="F92" s="91">
        <f>SUM(F93:F103)</f>
        <v>315.3</v>
      </c>
      <c r="G92" s="88" t="e">
        <f t="shared" si="3"/>
        <v>#NAME?</v>
      </c>
      <c r="H92" s="92">
        <v>0</v>
      </c>
      <c r="I92" s="92" t="e">
        <f>_xlfn.XLOOKUP(C92,市州绩效评价!A:A,市州绩效评价!C:C,"",0)</f>
        <v>#NAME?</v>
      </c>
      <c r="J92" s="93">
        <v>471.03</v>
      </c>
      <c r="K92" s="93">
        <f t="shared" si="2"/>
        <v>471.03</v>
      </c>
      <c r="L92" s="96" t="s">
        <v>176</v>
      </c>
      <c r="M92" s="93">
        <v>471.03</v>
      </c>
    </row>
    <row r="93" customHeight="true" spans="1:13">
      <c r="A93" s="77">
        <v>3</v>
      </c>
      <c r="B93" s="77" t="s">
        <v>272</v>
      </c>
      <c r="C93" s="80" t="s">
        <v>177</v>
      </c>
      <c r="D93" s="81" t="s">
        <v>353</v>
      </c>
      <c r="E93" s="86">
        <v>1</v>
      </c>
      <c r="F93" s="87">
        <v>83.2</v>
      </c>
      <c r="G93" s="88" t="e">
        <f t="shared" si="3"/>
        <v>#NAME?</v>
      </c>
      <c r="H93" s="92" t="e">
        <f>_xlfn.XLOOKUP(C93,'县区绩效评价 '!C:C,'县区绩效评价 '!D:D,"",0)</f>
        <v>#NAME?</v>
      </c>
      <c r="I93" s="92">
        <v>0</v>
      </c>
      <c r="J93" s="93">
        <v>76.77</v>
      </c>
      <c r="K93" s="93">
        <f t="shared" si="2"/>
        <v>76.77</v>
      </c>
      <c r="L93" s="96" t="s">
        <v>177</v>
      </c>
      <c r="M93" s="93">
        <v>76.77</v>
      </c>
    </row>
    <row r="94" customHeight="true" spans="1:13">
      <c r="A94" s="77">
        <v>3</v>
      </c>
      <c r="B94" s="77" t="s">
        <v>272</v>
      </c>
      <c r="C94" s="80" t="s">
        <v>178</v>
      </c>
      <c r="D94" s="81" t="s">
        <v>354</v>
      </c>
      <c r="E94" s="86">
        <v>1</v>
      </c>
      <c r="F94" s="87">
        <v>14.1</v>
      </c>
      <c r="G94" s="88" t="e">
        <f t="shared" si="3"/>
        <v>#NAME?</v>
      </c>
      <c r="H94" s="92" t="e">
        <f>_xlfn.XLOOKUP(C94,'县区绩效评价 '!C:C,'县区绩效评价 '!D:D,"",0)</f>
        <v>#NAME?</v>
      </c>
      <c r="I94" s="92">
        <v>0</v>
      </c>
      <c r="J94" s="93">
        <v>37.1</v>
      </c>
      <c r="K94" s="93">
        <f t="shared" si="2"/>
        <v>37.1</v>
      </c>
      <c r="L94" s="96" t="s">
        <v>178</v>
      </c>
      <c r="M94" s="93">
        <v>37.1</v>
      </c>
    </row>
    <row r="95" customHeight="true" spans="1:13">
      <c r="A95" s="77">
        <v>3</v>
      </c>
      <c r="B95" s="77" t="s">
        <v>272</v>
      </c>
      <c r="C95" s="80" t="s">
        <v>179</v>
      </c>
      <c r="D95" s="81" t="s">
        <v>355</v>
      </c>
      <c r="E95" s="86">
        <v>1</v>
      </c>
      <c r="F95" s="87">
        <v>23.6</v>
      </c>
      <c r="G95" s="88" t="e">
        <f t="shared" si="3"/>
        <v>#NAME?</v>
      </c>
      <c r="H95" s="92" t="e">
        <f>_xlfn.XLOOKUP(C95,'县区绩效评价 '!C:C,'县区绩效评价 '!D:D,"",0)</f>
        <v>#NAME?</v>
      </c>
      <c r="I95" s="92">
        <v>0</v>
      </c>
      <c r="J95" s="93">
        <v>42.55</v>
      </c>
      <c r="K95" s="93">
        <f t="shared" si="2"/>
        <v>42.55</v>
      </c>
      <c r="L95" s="96" t="s">
        <v>179</v>
      </c>
      <c r="M95" s="93">
        <v>42.55</v>
      </c>
    </row>
    <row r="96" customHeight="true" spans="1:13">
      <c r="A96" s="77">
        <v>3</v>
      </c>
      <c r="B96" s="77" t="s">
        <v>272</v>
      </c>
      <c r="C96" s="80" t="s">
        <v>180</v>
      </c>
      <c r="D96" s="81" t="s">
        <v>356</v>
      </c>
      <c r="E96" s="86">
        <v>1</v>
      </c>
      <c r="F96" s="87">
        <v>3.8</v>
      </c>
      <c r="G96" s="88" t="e">
        <f t="shared" si="3"/>
        <v>#NAME?</v>
      </c>
      <c r="H96" s="92" t="e">
        <f>_xlfn.XLOOKUP(C96,'县区绩效评价 '!C:C,'县区绩效评价 '!D:D,"",0)</f>
        <v>#NAME?</v>
      </c>
      <c r="I96" s="92">
        <v>0</v>
      </c>
      <c r="J96" s="93">
        <v>31.18</v>
      </c>
      <c r="K96" s="93">
        <f t="shared" si="2"/>
        <v>31.18</v>
      </c>
      <c r="L96" s="96" t="s">
        <v>180</v>
      </c>
      <c r="M96" s="93">
        <v>31.18</v>
      </c>
    </row>
    <row r="97" customHeight="true" spans="1:13">
      <c r="A97" s="77">
        <v>4</v>
      </c>
      <c r="B97" s="77" t="s">
        <v>285</v>
      </c>
      <c r="C97" s="80" t="s">
        <v>68</v>
      </c>
      <c r="D97" s="81" t="s">
        <v>357</v>
      </c>
      <c r="E97" s="86">
        <v>1</v>
      </c>
      <c r="F97" s="87">
        <v>41.4</v>
      </c>
      <c r="G97" s="88" t="e">
        <f t="shared" si="3"/>
        <v>#NAME?</v>
      </c>
      <c r="H97" s="92" t="e">
        <f>_xlfn.XLOOKUP(C97,'县区绩效评价 '!C:C,'县区绩效评价 '!D:D,"",0)</f>
        <v>#NAME?</v>
      </c>
      <c r="I97" s="92">
        <v>0</v>
      </c>
      <c r="J97" s="93">
        <v>110.77</v>
      </c>
      <c r="K97" s="93">
        <f t="shared" si="2"/>
        <v>110.77</v>
      </c>
      <c r="L97" s="98" t="s">
        <v>66</v>
      </c>
      <c r="M97" s="93">
        <v>110.89</v>
      </c>
    </row>
    <row r="98" customHeight="true" spans="1:13">
      <c r="A98" s="77">
        <v>4</v>
      </c>
      <c r="B98" s="77" t="s">
        <v>285</v>
      </c>
      <c r="C98" s="80" t="s">
        <v>69</v>
      </c>
      <c r="D98" s="81" t="s">
        <v>358</v>
      </c>
      <c r="E98" s="86">
        <v>1</v>
      </c>
      <c r="F98" s="87">
        <v>27.7</v>
      </c>
      <c r="G98" s="88" t="e">
        <f t="shared" si="3"/>
        <v>#NAME?</v>
      </c>
      <c r="H98" s="92" t="e">
        <f>_xlfn.XLOOKUP(C98,'县区绩效评价 '!C:C,'县区绩效评价 '!D:D,"",0)</f>
        <v>#NAME?</v>
      </c>
      <c r="I98" s="92">
        <v>0</v>
      </c>
      <c r="J98" s="93">
        <v>102.9</v>
      </c>
      <c r="K98" s="93">
        <f t="shared" si="2"/>
        <v>102.9</v>
      </c>
      <c r="L98" s="98" t="s">
        <v>67</v>
      </c>
      <c r="M98" s="93">
        <v>104.28</v>
      </c>
    </row>
    <row r="99" customHeight="true" spans="1:13">
      <c r="A99" s="77">
        <v>4</v>
      </c>
      <c r="B99" s="77" t="s">
        <v>285</v>
      </c>
      <c r="C99" s="80" t="s">
        <v>67</v>
      </c>
      <c r="D99" s="81" t="s">
        <v>359</v>
      </c>
      <c r="E99" s="86">
        <v>1</v>
      </c>
      <c r="F99" s="87">
        <v>30.1</v>
      </c>
      <c r="G99" s="88" t="e">
        <f t="shared" si="3"/>
        <v>#NAME?</v>
      </c>
      <c r="H99" s="92" t="e">
        <f>_xlfn.XLOOKUP(C99,'县区绩效评价 '!C:C,'县区绩效评价 '!D:D,"",0)</f>
        <v>#NAME?</v>
      </c>
      <c r="I99" s="92">
        <v>0</v>
      </c>
      <c r="J99" s="93">
        <v>104.28</v>
      </c>
      <c r="K99" s="93">
        <f t="shared" si="2"/>
        <v>104.28</v>
      </c>
      <c r="L99" s="98" t="s">
        <v>68</v>
      </c>
      <c r="M99" s="93">
        <v>110.77</v>
      </c>
    </row>
    <row r="100" customHeight="true" spans="1:13">
      <c r="A100" s="77">
        <v>4</v>
      </c>
      <c r="B100" s="77" t="s">
        <v>285</v>
      </c>
      <c r="C100" s="80" t="s">
        <v>70</v>
      </c>
      <c r="D100" s="81" t="s">
        <v>360</v>
      </c>
      <c r="E100" s="86">
        <v>1</v>
      </c>
      <c r="F100" s="87">
        <v>18.7</v>
      </c>
      <c r="G100" s="88" t="e">
        <f t="shared" si="3"/>
        <v>#NAME?</v>
      </c>
      <c r="H100" s="92" t="e">
        <f>_xlfn.XLOOKUP(C100,'县区绩效评价 '!C:C,'县区绩效评价 '!D:D,"",0)</f>
        <v>#NAME?</v>
      </c>
      <c r="I100" s="92">
        <v>0</v>
      </c>
      <c r="J100" s="93">
        <v>97.74</v>
      </c>
      <c r="K100" s="93">
        <f t="shared" si="2"/>
        <v>97.74</v>
      </c>
      <c r="L100" s="98" t="s">
        <v>69</v>
      </c>
      <c r="M100" s="93">
        <v>102.9</v>
      </c>
    </row>
    <row r="101" customHeight="true" spans="1:13">
      <c r="A101" s="77">
        <v>4</v>
      </c>
      <c r="B101" s="77" t="s">
        <v>285</v>
      </c>
      <c r="C101" s="80" t="s">
        <v>71</v>
      </c>
      <c r="D101" s="81" t="s">
        <v>361</v>
      </c>
      <c r="E101" s="86">
        <v>1</v>
      </c>
      <c r="F101" s="87">
        <v>12.1</v>
      </c>
      <c r="G101" s="88" t="e">
        <f t="shared" si="3"/>
        <v>#NAME?</v>
      </c>
      <c r="H101" s="92" t="e">
        <f>_xlfn.XLOOKUP(C101,'县区绩效评价 '!C:C,'县区绩效评价 '!D:D,"",0)</f>
        <v>#NAME?</v>
      </c>
      <c r="I101" s="92">
        <v>0</v>
      </c>
      <c r="J101" s="93">
        <v>93.95</v>
      </c>
      <c r="K101" s="93">
        <f t="shared" si="2"/>
        <v>93.95</v>
      </c>
      <c r="L101" s="98" t="s">
        <v>70</v>
      </c>
      <c r="M101" s="93">
        <v>97.74</v>
      </c>
    </row>
    <row r="102" customHeight="true" spans="1:13">
      <c r="A102" s="77">
        <v>4</v>
      </c>
      <c r="B102" s="77" t="s">
        <v>285</v>
      </c>
      <c r="C102" s="80" t="s">
        <v>72</v>
      </c>
      <c r="D102" s="81" t="s">
        <v>362</v>
      </c>
      <c r="E102" s="86">
        <v>1</v>
      </c>
      <c r="F102" s="87">
        <v>19</v>
      </c>
      <c r="G102" s="88" t="e">
        <f t="shared" si="3"/>
        <v>#NAME?</v>
      </c>
      <c r="H102" s="92" t="e">
        <f>_xlfn.XLOOKUP(C102,'县区绩效评价 '!C:C,'县区绩效评价 '!D:D,"",0)</f>
        <v>#NAME?</v>
      </c>
      <c r="I102" s="92">
        <v>0</v>
      </c>
      <c r="J102" s="93">
        <v>97.91</v>
      </c>
      <c r="K102" s="93">
        <f t="shared" si="2"/>
        <v>97.91</v>
      </c>
      <c r="L102" s="98" t="s">
        <v>71</v>
      </c>
      <c r="M102" s="93">
        <v>93.95</v>
      </c>
    </row>
    <row r="103" customHeight="true" spans="1:13">
      <c r="A103" s="77">
        <v>4</v>
      </c>
      <c r="B103" s="77" t="s">
        <v>285</v>
      </c>
      <c r="C103" s="80" t="s">
        <v>66</v>
      </c>
      <c r="D103" s="81" t="s">
        <v>363</v>
      </c>
      <c r="E103" s="86">
        <v>1</v>
      </c>
      <c r="F103" s="87">
        <v>41.6</v>
      </c>
      <c r="G103" s="88" t="e">
        <f t="shared" si="3"/>
        <v>#NAME?</v>
      </c>
      <c r="H103" s="92" t="e">
        <f>_xlfn.XLOOKUP(C103,'县区绩效评价 '!C:C,'县区绩效评价 '!D:D,"",0)</f>
        <v>#NAME?</v>
      </c>
      <c r="I103" s="92">
        <v>0</v>
      </c>
      <c r="J103" s="93">
        <v>110.89</v>
      </c>
      <c r="K103" s="93">
        <f t="shared" si="2"/>
        <v>110.89</v>
      </c>
      <c r="L103" s="98" t="s">
        <v>72</v>
      </c>
      <c r="M103" s="93">
        <v>97.91</v>
      </c>
    </row>
    <row r="104" customHeight="true" spans="1:13">
      <c r="A104" s="77">
        <v>1</v>
      </c>
      <c r="B104" s="77" t="s">
        <v>269</v>
      </c>
      <c r="C104" s="82" t="s">
        <v>26</v>
      </c>
      <c r="D104" s="83" t="s">
        <v>364</v>
      </c>
      <c r="E104" s="90">
        <f>SUM(E105:E114)</f>
        <v>10</v>
      </c>
      <c r="F104" s="91">
        <f>F105*2</f>
        <v>1109.8</v>
      </c>
      <c r="G104" s="88">
        <v>0</v>
      </c>
      <c r="H104" s="92">
        <v>0</v>
      </c>
      <c r="I104" s="92">
        <v>0</v>
      </c>
      <c r="J104" s="93">
        <v>1536.21</v>
      </c>
      <c r="K104" s="93">
        <f t="shared" si="2"/>
        <v>1536.21</v>
      </c>
      <c r="L104" s="95" t="s">
        <v>26</v>
      </c>
      <c r="M104" s="93">
        <v>1536.21</v>
      </c>
    </row>
    <row r="105" customHeight="true" spans="1:13">
      <c r="A105" s="77">
        <v>2</v>
      </c>
      <c r="B105" s="77" t="s">
        <v>271</v>
      </c>
      <c r="C105" s="84" t="str">
        <f>C104&amp;"本级"</f>
        <v>南充市本级</v>
      </c>
      <c r="D105" s="83" t="s">
        <v>268</v>
      </c>
      <c r="E105" s="86">
        <v>1</v>
      </c>
      <c r="F105" s="91">
        <f>SUM(F106:F114)</f>
        <v>554.9</v>
      </c>
      <c r="G105" s="88" t="e">
        <f t="shared" si="3"/>
        <v>#NAME?</v>
      </c>
      <c r="H105" s="92">
        <v>0</v>
      </c>
      <c r="I105" s="92" t="e">
        <f>_xlfn.XLOOKUP(C105,市州绩效评价!A:A,市州绩效评价!C:C,"",0)</f>
        <v>#NAME?</v>
      </c>
      <c r="J105" s="93">
        <v>608.62</v>
      </c>
      <c r="K105" s="93">
        <f t="shared" si="2"/>
        <v>608.62</v>
      </c>
      <c r="L105" s="96" t="s">
        <v>181</v>
      </c>
      <c r="M105" s="93">
        <v>608.62</v>
      </c>
    </row>
    <row r="106" customHeight="true" spans="1:13">
      <c r="A106" s="77">
        <v>3</v>
      </c>
      <c r="B106" s="77" t="s">
        <v>272</v>
      </c>
      <c r="C106" s="80" t="s">
        <v>182</v>
      </c>
      <c r="D106" s="81" t="s">
        <v>365</v>
      </c>
      <c r="E106" s="86">
        <v>1</v>
      </c>
      <c r="F106" s="87">
        <v>83.1</v>
      </c>
      <c r="G106" s="88" t="e">
        <f t="shared" si="3"/>
        <v>#NAME?</v>
      </c>
      <c r="H106" s="92" t="e">
        <f>_xlfn.XLOOKUP(C106,'县区绩效评价 '!C:C,'县区绩效评价 '!D:D,"",0)</f>
        <v>#NAME?</v>
      </c>
      <c r="I106" s="92">
        <v>0</v>
      </c>
      <c r="J106" s="93">
        <v>76.71</v>
      </c>
      <c r="K106" s="93">
        <f t="shared" si="2"/>
        <v>76.71</v>
      </c>
      <c r="L106" s="96" t="s">
        <v>182</v>
      </c>
      <c r="M106" s="93">
        <v>76.71</v>
      </c>
    </row>
    <row r="107" customHeight="true" spans="1:13">
      <c r="A107" s="77">
        <v>3</v>
      </c>
      <c r="B107" s="77" t="s">
        <v>272</v>
      </c>
      <c r="C107" s="80" t="s">
        <v>183</v>
      </c>
      <c r="D107" s="81" t="s">
        <v>366</v>
      </c>
      <c r="E107" s="86">
        <v>1</v>
      </c>
      <c r="F107" s="87">
        <v>56.4</v>
      </c>
      <c r="G107" s="88" t="e">
        <f t="shared" si="3"/>
        <v>#NAME?</v>
      </c>
      <c r="H107" s="92" t="e">
        <f>_xlfn.XLOOKUP(C107,'县区绩效评价 '!C:C,'县区绩效评价 '!D:D,"",0)</f>
        <v>#NAME?</v>
      </c>
      <c r="I107" s="92">
        <v>0</v>
      </c>
      <c r="J107" s="93">
        <v>61.38</v>
      </c>
      <c r="K107" s="93">
        <f t="shared" si="2"/>
        <v>61.38</v>
      </c>
      <c r="L107" s="96" t="s">
        <v>183</v>
      </c>
      <c r="M107" s="93">
        <v>61.38</v>
      </c>
    </row>
    <row r="108" customHeight="true" spans="1:13">
      <c r="A108" s="77">
        <v>3</v>
      </c>
      <c r="B108" s="77" t="s">
        <v>272</v>
      </c>
      <c r="C108" s="80" t="s">
        <v>184</v>
      </c>
      <c r="D108" s="81" t="s">
        <v>367</v>
      </c>
      <c r="E108" s="86">
        <v>1</v>
      </c>
      <c r="F108" s="87">
        <v>52.5</v>
      </c>
      <c r="G108" s="88" t="e">
        <f t="shared" si="3"/>
        <v>#NAME?</v>
      </c>
      <c r="H108" s="92" t="e">
        <f>_xlfn.XLOOKUP(C108,'县区绩效评价 '!C:C,'县区绩效评价 '!D:D,"",0)</f>
        <v>#NAME?</v>
      </c>
      <c r="I108" s="92">
        <v>0</v>
      </c>
      <c r="J108" s="93">
        <v>59.14</v>
      </c>
      <c r="K108" s="93">
        <f t="shared" si="2"/>
        <v>59.14</v>
      </c>
      <c r="L108" s="96" t="s">
        <v>184</v>
      </c>
      <c r="M108" s="93">
        <v>59.14</v>
      </c>
    </row>
    <row r="109" customHeight="true" spans="1:13">
      <c r="A109" s="77">
        <v>4</v>
      </c>
      <c r="B109" s="77" t="s">
        <v>285</v>
      </c>
      <c r="C109" s="80" t="s">
        <v>73</v>
      </c>
      <c r="D109" s="81" t="s">
        <v>368</v>
      </c>
      <c r="E109" s="86">
        <v>1</v>
      </c>
      <c r="F109" s="87">
        <v>80.8</v>
      </c>
      <c r="G109" s="88" t="e">
        <f t="shared" si="3"/>
        <v>#NAME?</v>
      </c>
      <c r="H109" s="92" t="e">
        <f>_xlfn.XLOOKUP(C109,'县区绩效评价 '!C:C,'县区绩效评价 '!D:D,"",0)</f>
        <v>#NAME?</v>
      </c>
      <c r="I109" s="92">
        <v>0</v>
      </c>
      <c r="J109" s="93">
        <v>133.39</v>
      </c>
      <c r="K109" s="93">
        <f t="shared" si="2"/>
        <v>133.39</v>
      </c>
      <c r="L109" s="98" t="s">
        <v>73</v>
      </c>
      <c r="M109" s="93">
        <v>133.39</v>
      </c>
    </row>
    <row r="110" customHeight="true" spans="1:13">
      <c r="A110" s="77">
        <v>4</v>
      </c>
      <c r="B110" s="77" t="s">
        <v>285</v>
      </c>
      <c r="C110" s="80" t="s">
        <v>78</v>
      </c>
      <c r="D110" s="81" t="s">
        <v>369</v>
      </c>
      <c r="E110" s="86">
        <v>1</v>
      </c>
      <c r="F110" s="87">
        <v>61.5</v>
      </c>
      <c r="G110" s="88" t="e">
        <f t="shared" si="3"/>
        <v>#NAME?</v>
      </c>
      <c r="H110" s="92" t="e">
        <f>_xlfn.XLOOKUP(C110,'县区绩效评价 '!C:C,'县区绩效评价 '!D:D,"",0)</f>
        <v>#NAME?</v>
      </c>
      <c r="I110" s="92">
        <v>0</v>
      </c>
      <c r="J110" s="93">
        <v>122.31</v>
      </c>
      <c r="K110" s="93">
        <f t="shared" si="2"/>
        <v>122.31</v>
      </c>
      <c r="L110" s="98" t="s">
        <v>74</v>
      </c>
      <c r="M110" s="93">
        <v>128.34</v>
      </c>
    </row>
    <row r="111" customHeight="true" spans="1:13">
      <c r="A111" s="77">
        <v>4</v>
      </c>
      <c r="B111" s="77" t="s">
        <v>285</v>
      </c>
      <c r="C111" s="80" t="s">
        <v>77</v>
      </c>
      <c r="D111" s="81" t="s">
        <v>370</v>
      </c>
      <c r="E111" s="86">
        <v>1</v>
      </c>
      <c r="F111" s="87">
        <v>45.6</v>
      </c>
      <c r="G111" s="88" t="e">
        <f t="shared" si="3"/>
        <v>#NAME?</v>
      </c>
      <c r="H111" s="92" t="e">
        <f>_xlfn.XLOOKUP(C111,'县区绩效评价 '!C:C,'县区绩效评价 '!D:D,"",0)</f>
        <v>#NAME?</v>
      </c>
      <c r="I111" s="92">
        <v>0</v>
      </c>
      <c r="J111" s="93">
        <v>113.18</v>
      </c>
      <c r="K111" s="93">
        <f t="shared" si="2"/>
        <v>113.18</v>
      </c>
      <c r="L111" s="98" t="s">
        <v>75</v>
      </c>
      <c r="M111" s="93">
        <v>122.37</v>
      </c>
    </row>
    <row r="112" customHeight="true" spans="1:13">
      <c r="A112" s="77">
        <v>4</v>
      </c>
      <c r="B112" s="77" t="s">
        <v>285</v>
      </c>
      <c r="C112" s="80" t="s">
        <v>74</v>
      </c>
      <c r="D112" s="81" t="s">
        <v>371</v>
      </c>
      <c r="E112" s="86">
        <v>1</v>
      </c>
      <c r="F112" s="87">
        <v>72</v>
      </c>
      <c r="G112" s="88" t="e">
        <f t="shared" si="3"/>
        <v>#NAME?</v>
      </c>
      <c r="H112" s="92" t="e">
        <f>_xlfn.XLOOKUP(C112,'县区绩效评价 '!C:C,'县区绩效评价 '!D:D,"",0)</f>
        <v>#NAME?</v>
      </c>
      <c r="I112" s="92">
        <v>0</v>
      </c>
      <c r="J112" s="93">
        <v>128.34</v>
      </c>
      <c r="K112" s="93">
        <f t="shared" si="2"/>
        <v>128.34</v>
      </c>
      <c r="L112" s="98" t="s">
        <v>76</v>
      </c>
      <c r="M112" s="93">
        <v>110.77</v>
      </c>
    </row>
    <row r="113" customHeight="true" spans="1:13">
      <c r="A113" s="77">
        <v>4</v>
      </c>
      <c r="B113" s="77" t="s">
        <v>285</v>
      </c>
      <c r="C113" s="80" t="s">
        <v>76</v>
      </c>
      <c r="D113" s="81" t="s">
        <v>372</v>
      </c>
      <c r="E113" s="86">
        <v>1</v>
      </c>
      <c r="F113" s="87">
        <v>41.4</v>
      </c>
      <c r="G113" s="88" t="e">
        <f t="shared" si="3"/>
        <v>#NAME?</v>
      </c>
      <c r="H113" s="92" t="e">
        <f>_xlfn.XLOOKUP(C113,'县区绩效评价 '!C:C,'县区绩效评价 '!D:D,"",0)</f>
        <v>#NAME?</v>
      </c>
      <c r="I113" s="92">
        <v>0</v>
      </c>
      <c r="J113" s="93">
        <v>110.77</v>
      </c>
      <c r="K113" s="93">
        <f t="shared" si="2"/>
        <v>110.77</v>
      </c>
      <c r="L113" s="98" t="s">
        <v>77</v>
      </c>
      <c r="M113" s="93">
        <v>113.18</v>
      </c>
    </row>
    <row r="114" customHeight="true" spans="1:13">
      <c r="A114" s="77">
        <v>4</v>
      </c>
      <c r="B114" s="77" t="s">
        <v>285</v>
      </c>
      <c r="C114" s="80" t="s">
        <v>75</v>
      </c>
      <c r="D114" s="81" t="s">
        <v>373</v>
      </c>
      <c r="E114" s="86">
        <v>1</v>
      </c>
      <c r="F114" s="87">
        <v>61.6</v>
      </c>
      <c r="G114" s="88" t="e">
        <f t="shared" si="3"/>
        <v>#NAME?</v>
      </c>
      <c r="H114" s="92" t="e">
        <f>_xlfn.XLOOKUP(C114,'县区绩效评价 '!C:C,'县区绩效评价 '!D:D,"",0)</f>
        <v>#NAME?</v>
      </c>
      <c r="I114" s="92">
        <v>0</v>
      </c>
      <c r="J114" s="93">
        <v>122.37</v>
      </c>
      <c r="K114" s="93">
        <f t="shared" si="2"/>
        <v>122.37</v>
      </c>
      <c r="L114" s="98" t="s">
        <v>78</v>
      </c>
      <c r="M114" s="93">
        <v>122.31</v>
      </c>
    </row>
    <row r="115" customHeight="true" spans="1:13">
      <c r="A115" s="77">
        <v>1</v>
      </c>
      <c r="B115" s="77" t="s">
        <v>269</v>
      </c>
      <c r="C115" s="82" t="s">
        <v>32</v>
      </c>
      <c r="D115" s="83" t="s">
        <v>374</v>
      </c>
      <c r="E115" s="90">
        <f>SUM(E116:E122)</f>
        <v>7</v>
      </c>
      <c r="F115" s="91">
        <f>F116*2</f>
        <v>592.2</v>
      </c>
      <c r="G115" s="88">
        <v>0</v>
      </c>
      <c r="H115" s="92">
        <v>0</v>
      </c>
      <c r="I115" s="92">
        <v>0</v>
      </c>
      <c r="J115" s="93">
        <v>1035.7</v>
      </c>
      <c r="K115" s="93">
        <f t="shared" si="2"/>
        <v>1035.7</v>
      </c>
      <c r="L115" s="95" t="s">
        <v>27</v>
      </c>
      <c r="M115" s="93">
        <v>1516.3</v>
      </c>
    </row>
    <row r="116" customHeight="true" spans="1:13">
      <c r="A116" s="77">
        <v>2</v>
      </c>
      <c r="B116" s="77" t="s">
        <v>271</v>
      </c>
      <c r="C116" s="84" t="str">
        <f>C115&amp;"本级"</f>
        <v>眉山市本级</v>
      </c>
      <c r="D116" s="83" t="s">
        <v>268</v>
      </c>
      <c r="E116" s="86">
        <v>1</v>
      </c>
      <c r="F116" s="91">
        <f>SUM(F117:F122)</f>
        <v>296.1</v>
      </c>
      <c r="G116" s="88" t="e">
        <f t="shared" si="3"/>
        <v>#NAME?</v>
      </c>
      <c r="H116" s="92">
        <v>0</v>
      </c>
      <c r="I116" s="92" t="e">
        <f>_xlfn.XLOOKUP(C116,市州绩效评价!A:A,市州绩效评价!C:C,"",0)</f>
        <v>#NAME?</v>
      </c>
      <c r="J116" s="93">
        <v>459.9</v>
      </c>
      <c r="K116" s="93">
        <f t="shared" si="2"/>
        <v>459.9</v>
      </c>
      <c r="L116" s="96" t="s">
        <v>185</v>
      </c>
      <c r="M116" s="93">
        <v>555.15</v>
      </c>
    </row>
    <row r="117" customHeight="true" spans="1:13">
      <c r="A117" s="77">
        <v>3</v>
      </c>
      <c r="B117" s="77" t="s">
        <v>272</v>
      </c>
      <c r="C117" s="80" t="s">
        <v>202</v>
      </c>
      <c r="D117" s="81" t="s">
        <v>375</v>
      </c>
      <c r="E117" s="86">
        <v>1</v>
      </c>
      <c r="F117" s="87">
        <v>90.83</v>
      </c>
      <c r="G117" s="88" t="e">
        <f t="shared" si="3"/>
        <v>#NAME?</v>
      </c>
      <c r="H117" s="92" t="e">
        <f>_xlfn.XLOOKUP(C117,'县区绩效评价 '!C:C,'县区绩效评价 '!D:D,"",0)</f>
        <v>#NAME?</v>
      </c>
      <c r="I117" s="92">
        <v>0</v>
      </c>
      <c r="J117" s="93">
        <v>81.02</v>
      </c>
      <c r="K117" s="93">
        <f t="shared" si="2"/>
        <v>81.02</v>
      </c>
      <c r="L117" s="96" t="s">
        <v>186</v>
      </c>
      <c r="M117" s="93">
        <v>81.42</v>
      </c>
    </row>
    <row r="118" customHeight="true" spans="1:13">
      <c r="A118" s="77">
        <v>3</v>
      </c>
      <c r="B118" s="77" t="s">
        <v>272</v>
      </c>
      <c r="C118" s="80" t="s">
        <v>203</v>
      </c>
      <c r="D118" s="81" t="s">
        <v>376</v>
      </c>
      <c r="E118" s="86">
        <v>1</v>
      </c>
      <c r="F118" s="87">
        <v>33.04</v>
      </c>
      <c r="G118" s="88" t="e">
        <f t="shared" si="3"/>
        <v>#NAME?</v>
      </c>
      <c r="H118" s="92" t="e">
        <f>_xlfn.XLOOKUP(C118,'县区绩效评价 '!C:C,'县区绩效评价 '!D:D,"",0)</f>
        <v>#NAME?</v>
      </c>
      <c r="I118" s="92">
        <v>0</v>
      </c>
      <c r="J118" s="93">
        <v>47.89</v>
      </c>
      <c r="K118" s="93">
        <f t="shared" si="2"/>
        <v>47.89</v>
      </c>
      <c r="L118" s="96" t="s">
        <v>187</v>
      </c>
      <c r="M118" s="93">
        <v>48.06</v>
      </c>
    </row>
    <row r="119" customHeight="true" spans="1:13">
      <c r="A119" s="77">
        <v>4</v>
      </c>
      <c r="B119" s="77" t="s">
        <v>285</v>
      </c>
      <c r="C119" s="80" t="s">
        <v>104</v>
      </c>
      <c r="D119" s="81" t="s">
        <v>377</v>
      </c>
      <c r="E119" s="86">
        <v>1</v>
      </c>
      <c r="F119" s="87">
        <v>111</v>
      </c>
      <c r="G119" s="88" t="e">
        <f t="shared" si="3"/>
        <v>#NAME?</v>
      </c>
      <c r="H119" s="92" t="e">
        <f>_xlfn.XLOOKUP(C119,'县区绩效评价 '!C:C,'县区绩效评价 '!D:D,"",0)</f>
        <v>#NAME?</v>
      </c>
      <c r="I119" s="92">
        <v>0</v>
      </c>
      <c r="J119" s="93">
        <v>150.73</v>
      </c>
      <c r="K119" s="93">
        <f t="shared" si="2"/>
        <v>150.73</v>
      </c>
      <c r="L119" s="96" t="s">
        <v>188</v>
      </c>
      <c r="M119" s="93">
        <v>83.6</v>
      </c>
    </row>
    <row r="120" customHeight="true" spans="1:13">
      <c r="A120" s="77">
        <v>4</v>
      </c>
      <c r="B120" s="77" t="s">
        <v>285</v>
      </c>
      <c r="C120" s="80" t="s">
        <v>105</v>
      </c>
      <c r="D120" s="81" t="s">
        <v>378</v>
      </c>
      <c r="E120" s="86">
        <v>1</v>
      </c>
      <c r="F120" s="87">
        <v>29.55</v>
      </c>
      <c r="G120" s="88" t="e">
        <f t="shared" si="3"/>
        <v>#NAME?</v>
      </c>
      <c r="H120" s="92" t="e">
        <f>_xlfn.XLOOKUP(C120,'县区绩效评价 '!C:C,'县区绩效评价 '!D:D,"",0)</f>
        <v>#NAME?</v>
      </c>
      <c r="I120" s="92">
        <v>0</v>
      </c>
      <c r="J120" s="93">
        <v>103.97</v>
      </c>
      <c r="K120" s="93">
        <f t="shared" si="2"/>
        <v>103.97</v>
      </c>
      <c r="L120" s="98" t="s">
        <v>79</v>
      </c>
      <c r="M120" s="93">
        <v>111.63</v>
      </c>
    </row>
    <row r="121" customHeight="true" spans="1:13">
      <c r="A121" s="77">
        <v>4</v>
      </c>
      <c r="B121" s="77" t="s">
        <v>285</v>
      </c>
      <c r="C121" s="80" t="s">
        <v>106</v>
      </c>
      <c r="D121" s="81" t="s">
        <v>379</v>
      </c>
      <c r="E121" s="86">
        <v>1</v>
      </c>
      <c r="F121" s="87">
        <v>14.89</v>
      </c>
      <c r="G121" s="88" t="e">
        <f t="shared" si="3"/>
        <v>#NAME?</v>
      </c>
      <c r="H121" s="92" t="e">
        <f>_xlfn.XLOOKUP(C121,'县区绩效评价 '!C:C,'县区绩效评价 '!D:D,"",0)</f>
        <v>#NAME?</v>
      </c>
      <c r="I121" s="92">
        <v>0</v>
      </c>
      <c r="J121" s="93">
        <v>95.55</v>
      </c>
      <c r="K121" s="93">
        <f t="shared" si="2"/>
        <v>95.55</v>
      </c>
      <c r="L121" s="98" t="s">
        <v>80</v>
      </c>
      <c r="M121" s="93">
        <v>106.01</v>
      </c>
    </row>
    <row r="122" customHeight="true" spans="1:13">
      <c r="A122" s="77">
        <v>4</v>
      </c>
      <c r="B122" s="77" t="s">
        <v>285</v>
      </c>
      <c r="C122" s="80" t="s">
        <v>107</v>
      </c>
      <c r="D122" s="81" t="s">
        <v>380</v>
      </c>
      <c r="E122" s="86">
        <v>1</v>
      </c>
      <c r="F122" s="87">
        <v>16.79</v>
      </c>
      <c r="G122" s="88" t="e">
        <f t="shared" si="3"/>
        <v>#NAME?</v>
      </c>
      <c r="H122" s="92" t="e">
        <f>_xlfn.XLOOKUP(C122,'县区绩效评价 '!C:C,'县区绩效评价 '!D:D,"",0)</f>
        <v>#NAME?</v>
      </c>
      <c r="I122" s="92">
        <v>0</v>
      </c>
      <c r="J122" s="93">
        <v>96.64</v>
      </c>
      <c r="K122" s="93">
        <f t="shared" si="2"/>
        <v>96.64</v>
      </c>
      <c r="L122" s="98" t="s">
        <v>81</v>
      </c>
      <c r="M122" s="93">
        <v>108.76</v>
      </c>
    </row>
    <row r="123" customHeight="true" spans="1:13">
      <c r="A123" s="77">
        <v>1</v>
      </c>
      <c r="B123" s="77" t="s">
        <v>269</v>
      </c>
      <c r="C123" s="82" t="s">
        <v>27</v>
      </c>
      <c r="D123" s="83" t="s">
        <v>381</v>
      </c>
      <c r="E123" s="90">
        <f>SUM(E124:E134)</f>
        <v>11</v>
      </c>
      <c r="F123" s="91">
        <f>F124*2</f>
        <v>923.6</v>
      </c>
      <c r="G123" s="88">
        <v>0</v>
      </c>
      <c r="H123" s="92">
        <v>0</v>
      </c>
      <c r="I123" s="92">
        <v>0</v>
      </c>
      <c r="J123" s="93">
        <v>1516.3</v>
      </c>
      <c r="K123" s="93">
        <f t="shared" si="2"/>
        <v>1516.3</v>
      </c>
      <c r="L123" s="98" t="s">
        <v>82</v>
      </c>
      <c r="M123" s="93">
        <v>108.82</v>
      </c>
    </row>
    <row r="124" customHeight="true" spans="1:13">
      <c r="A124" s="77">
        <v>2</v>
      </c>
      <c r="B124" s="77" t="s">
        <v>271</v>
      </c>
      <c r="C124" s="84" t="str">
        <f>C123&amp;"本级"</f>
        <v>宜宾市本级</v>
      </c>
      <c r="D124" s="83" t="s">
        <v>268</v>
      </c>
      <c r="E124" s="86">
        <v>1</v>
      </c>
      <c r="F124" s="91">
        <f>SUM(F125:F134)</f>
        <v>461.8</v>
      </c>
      <c r="G124" s="88" t="e">
        <f t="shared" si="3"/>
        <v>#NAME?</v>
      </c>
      <c r="H124" s="92">
        <v>0</v>
      </c>
      <c r="I124" s="92" t="e">
        <f>_xlfn.XLOOKUP(C124,市州绩效评价!A:A,市州绩效评价!C:C,"",0)</f>
        <v>#NAME?</v>
      </c>
      <c r="J124" s="93">
        <v>555.15</v>
      </c>
      <c r="K124" s="93">
        <f t="shared" si="2"/>
        <v>555.15</v>
      </c>
      <c r="L124" s="98" t="s">
        <v>83</v>
      </c>
      <c r="M124" s="93">
        <v>105.89</v>
      </c>
    </row>
    <row r="125" customHeight="true" spans="1:13">
      <c r="A125" s="77">
        <v>3</v>
      </c>
      <c r="B125" s="77" t="s">
        <v>272</v>
      </c>
      <c r="C125" s="80" t="s">
        <v>186</v>
      </c>
      <c r="D125" s="81" t="s">
        <v>382</v>
      </c>
      <c r="E125" s="86">
        <v>1</v>
      </c>
      <c r="F125" s="87">
        <v>91.3</v>
      </c>
      <c r="G125" s="88" t="e">
        <f t="shared" si="3"/>
        <v>#NAME?</v>
      </c>
      <c r="H125" s="92" t="e">
        <f>_xlfn.XLOOKUP(C125,'县区绩效评价 '!C:C,'县区绩效评价 '!D:D,"",0)</f>
        <v>#NAME?</v>
      </c>
      <c r="I125" s="92">
        <v>0</v>
      </c>
      <c r="J125" s="93">
        <v>81.42</v>
      </c>
      <c r="K125" s="93">
        <f t="shared" si="2"/>
        <v>81.42</v>
      </c>
      <c r="L125" s="98" t="s">
        <v>84</v>
      </c>
      <c r="M125" s="93">
        <v>105.89</v>
      </c>
    </row>
    <row r="126" customHeight="true" spans="1:13">
      <c r="A126" s="77">
        <v>3</v>
      </c>
      <c r="B126" s="77" t="s">
        <v>272</v>
      </c>
      <c r="C126" s="80" t="s">
        <v>188</v>
      </c>
      <c r="D126" s="81" t="s">
        <v>383</v>
      </c>
      <c r="E126" s="86">
        <v>1</v>
      </c>
      <c r="F126" s="87">
        <v>33.2</v>
      </c>
      <c r="G126" s="88" t="e">
        <f t="shared" si="3"/>
        <v>#NAME?</v>
      </c>
      <c r="H126" s="92" t="e">
        <f>_xlfn.XLOOKUP(C126,'县区绩效评价 '!C:C,'县区绩效评价 '!D:D,"",0)</f>
        <v>#NAME?</v>
      </c>
      <c r="I126" s="92">
        <v>0</v>
      </c>
      <c r="J126" s="93">
        <v>83.6</v>
      </c>
      <c r="K126" s="93">
        <f t="shared" si="2"/>
        <v>83.6</v>
      </c>
      <c r="L126" s="98" t="s">
        <v>85</v>
      </c>
      <c r="M126" s="93">
        <v>101.07</v>
      </c>
    </row>
    <row r="127" customHeight="true" spans="1:13">
      <c r="A127" s="77">
        <v>3</v>
      </c>
      <c r="B127" s="77" t="s">
        <v>272</v>
      </c>
      <c r="C127" s="80" t="s">
        <v>187</v>
      </c>
      <c r="D127" s="81" t="s">
        <v>384</v>
      </c>
      <c r="E127" s="86">
        <v>1</v>
      </c>
      <c r="F127" s="87">
        <v>95.1</v>
      </c>
      <c r="G127" s="88" t="e">
        <f t="shared" si="3"/>
        <v>#NAME?</v>
      </c>
      <c r="H127" s="92" t="e">
        <f>_xlfn.XLOOKUP(C127,'县区绩效评价 '!C:C,'县区绩效评价 '!D:D,"",0)</f>
        <v>#NAME?</v>
      </c>
      <c r="I127" s="92">
        <v>0</v>
      </c>
      <c r="J127" s="93">
        <v>48.06</v>
      </c>
      <c r="K127" s="93">
        <f t="shared" si="2"/>
        <v>48.06</v>
      </c>
      <c r="L127" s="95" t="s">
        <v>28</v>
      </c>
      <c r="M127" s="93">
        <v>1067.83</v>
      </c>
    </row>
    <row r="128" customHeight="true" spans="1:13">
      <c r="A128" s="77">
        <v>4</v>
      </c>
      <c r="B128" s="77" t="s">
        <v>285</v>
      </c>
      <c r="C128" s="80" t="s">
        <v>79</v>
      </c>
      <c r="D128" s="81" t="s">
        <v>385</v>
      </c>
      <c r="E128" s="86">
        <v>1</v>
      </c>
      <c r="F128" s="87">
        <v>42.9</v>
      </c>
      <c r="G128" s="88" t="e">
        <f t="shared" si="3"/>
        <v>#NAME?</v>
      </c>
      <c r="H128" s="92" t="e">
        <f>_xlfn.XLOOKUP(C128,'县区绩效评价 '!C:C,'县区绩效评价 '!D:D,"",0)</f>
        <v>#NAME?</v>
      </c>
      <c r="I128" s="92">
        <v>0</v>
      </c>
      <c r="J128" s="93">
        <v>111.63</v>
      </c>
      <c r="K128" s="93">
        <f t="shared" si="2"/>
        <v>111.63</v>
      </c>
      <c r="L128" s="96" t="s">
        <v>189</v>
      </c>
      <c r="M128" s="93">
        <v>475.91</v>
      </c>
    </row>
    <row r="129" customHeight="true" spans="1:13">
      <c r="A129" s="77">
        <v>4</v>
      </c>
      <c r="B129" s="77" t="s">
        <v>285</v>
      </c>
      <c r="C129" s="80" t="s">
        <v>80</v>
      </c>
      <c r="D129" s="81" t="s">
        <v>386</v>
      </c>
      <c r="E129" s="86">
        <v>1</v>
      </c>
      <c r="F129" s="87">
        <v>33.1</v>
      </c>
      <c r="G129" s="88" t="e">
        <f t="shared" si="3"/>
        <v>#NAME?</v>
      </c>
      <c r="H129" s="92" t="e">
        <f>_xlfn.XLOOKUP(C129,'县区绩效评价 '!C:C,'县区绩效评价 '!D:D,"",0)</f>
        <v>#NAME?</v>
      </c>
      <c r="I129" s="92">
        <v>0</v>
      </c>
      <c r="J129" s="93">
        <v>106.01</v>
      </c>
      <c r="K129" s="93">
        <f t="shared" si="2"/>
        <v>106.01</v>
      </c>
      <c r="L129" s="96" t="s">
        <v>190</v>
      </c>
      <c r="M129" s="93">
        <v>71.66</v>
      </c>
    </row>
    <row r="130" customHeight="true" spans="1:13">
      <c r="A130" s="77">
        <v>4</v>
      </c>
      <c r="B130" s="77" t="s">
        <v>285</v>
      </c>
      <c r="C130" s="80" t="s">
        <v>81</v>
      </c>
      <c r="D130" s="81" t="s">
        <v>387</v>
      </c>
      <c r="E130" s="86">
        <v>1</v>
      </c>
      <c r="F130" s="87">
        <v>37.9</v>
      </c>
      <c r="G130" s="88" t="e">
        <f t="shared" si="3"/>
        <v>#NAME?</v>
      </c>
      <c r="H130" s="92" t="e">
        <f>_xlfn.XLOOKUP(C130,'县区绩效评价 '!C:C,'县区绩效评价 '!D:D,"",0)</f>
        <v>#NAME?</v>
      </c>
      <c r="I130" s="92">
        <v>0</v>
      </c>
      <c r="J130" s="93">
        <v>108.76</v>
      </c>
      <c r="K130" s="93">
        <f t="shared" si="2"/>
        <v>108.76</v>
      </c>
      <c r="L130" s="96" t="s">
        <v>191</v>
      </c>
      <c r="M130" s="93">
        <v>42.21</v>
      </c>
    </row>
    <row r="131" customHeight="true" spans="1:13">
      <c r="A131" s="77">
        <v>4</v>
      </c>
      <c r="B131" s="77" t="s">
        <v>285</v>
      </c>
      <c r="C131" s="80" t="s">
        <v>83</v>
      </c>
      <c r="D131" s="81" t="s">
        <v>388</v>
      </c>
      <c r="E131" s="86">
        <v>1</v>
      </c>
      <c r="F131" s="87">
        <v>32.9</v>
      </c>
      <c r="G131" s="88" t="e">
        <f t="shared" si="3"/>
        <v>#NAME?</v>
      </c>
      <c r="H131" s="92" t="e">
        <f>_xlfn.XLOOKUP(C131,'县区绩效评价 '!C:C,'县区绩效评价 '!D:D,"",0)</f>
        <v>#NAME?</v>
      </c>
      <c r="I131" s="92">
        <v>0</v>
      </c>
      <c r="J131" s="93">
        <v>105.89</v>
      </c>
      <c r="K131" s="93">
        <f t="shared" ref="K131:K194" si="4">VLOOKUP(C131,$L$2:$M$227,2,0)</f>
        <v>105.89</v>
      </c>
      <c r="L131" s="98" t="s">
        <v>86</v>
      </c>
      <c r="M131" s="93">
        <v>129.49</v>
      </c>
    </row>
    <row r="132" customHeight="true" spans="1:13">
      <c r="A132" s="77">
        <v>4</v>
      </c>
      <c r="B132" s="77" t="s">
        <v>285</v>
      </c>
      <c r="C132" s="80" t="s">
        <v>84</v>
      </c>
      <c r="D132" s="81" t="s">
        <v>389</v>
      </c>
      <c r="E132" s="86">
        <v>1</v>
      </c>
      <c r="F132" s="87">
        <v>32.9</v>
      </c>
      <c r="G132" s="88" t="e">
        <f t="shared" si="3"/>
        <v>#NAME?</v>
      </c>
      <c r="H132" s="92" t="e">
        <f>_xlfn.XLOOKUP(C132,'县区绩效评价 '!C:C,'县区绩效评价 '!D:D,"",0)</f>
        <v>#NAME?</v>
      </c>
      <c r="I132" s="92">
        <v>0</v>
      </c>
      <c r="J132" s="93">
        <v>105.89</v>
      </c>
      <c r="K132" s="93">
        <f t="shared" si="4"/>
        <v>105.89</v>
      </c>
      <c r="L132" s="98" t="s">
        <v>87</v>
      </c>
      <c r="M132" s="93">
        <v>102.39</v>
      </c>
    </row>
    <row r="133" customHeight="true" spans="1:13">
      <c r="A133" s="77">
        <v>4</v>
      </c>
      <c r="B133" s="77" t="s">
        <v>285</v>
      </c>
      <c r="C133" s="80" t="s">
        <v>82</v>
      </c>
      <c r="D133" s="81" t="s">
        <v>390</v>
      </c>
      <c r="E133" s="86">
        <v>1</v>
      </c>
      <c r="F133" s="87">
        <v>38</v>
      </c>
      <c r="G133" s="88" t="e">
        <f t="shared" ref="G133:G203" si="5">H133+I133</f>
        <v>#NAME?</v>
      </c>
      <c r="H133" s="92" t="e">
        <f>_xlfn.XLOOKUP(C133,'县区绩效评价 '!C:C,'县区绩效评价 '!D:D,"",0)</f>
        <v>#NAME?</v>
      </c>
      <c r="I133" s="92">
        <v>0</v>
      </c>
      <c r="J133" s="93">
        <v>108.82</v>
      </c>
      <c r="K133" s="93">
        <f t="shared" si="4"/>
        <v>108.82</v>
      </c>
      <c r="L133" s="98" t="s">
        <v>88</v>
      </c>
      <c r="M133" s="93">
        <v>127.42</v>
      </c>
    </row>
    <row r="134" customHeight="true" spans="1:13">
      <c r="A134" s="77">
        <v>4</v>
      </c>
      <c r="B134" s="77" t="s">
        <v>285</v>
      </c>
      <c r="C134" s="80" t="s">
        <v>85</v>
      </c>
      <c r="D134" s="81" t="s">
        <v>391</v>
      </c>
      <c r="E134" s="86">
        <v>1</v>
      </c>
      <c r="F134" s="87">
        <v>24.5</v>
      </c>
      <c r="G134" s="88" t="e">
        <f t="shared" si="5"/>
        <v>#NAME?</v>
      </c>
      <c r="H134" s="92" t="e">
        <f>_xlfn.XLOOKUP(C134,'县区绩效评价 '!C:C,'县区绩效评价 '!D:D,"",0)</f>
        <v>#NAME?</v>
      </c>
      <c r="I134" s="92">
        <v>0</v>
      </c>
      <c r="J134" s="93">
        <v>101.07</v>
      </c>
      <c r="K134" s="93">
        <f t="shared" si="4"/>
        <v>101.07</v>
      </c>
      <c r="L134" s="98" t="s">
        <v>89</v>
      </c>
      <c r="M134" s="93">
        <v>118.75</v>
      </c>
    </row>
    <row r="135" customHeight="true" spans="1:13">
      <c r="A135" s="77">
        <v>1</v>
      </c>
      <c r="B135" s="77" t="s">
        <v>269</v>
      </c>
      <c r="C135" s="82" t="s">
        <v>28</v>
      </c>
      <c r="D135" s="83" t="s">
        <v>392</v>
      </c>
      <c r="E135" s="90">
        <f>SUM(E136:E142)</f>
        <v>7</v>
      </c>
      <c r="F135" s="91">
        <f>F136*2</f>
        <v>647.6</v>
      </c>
      <c r="G135" s="88">
        <v>0</v>
      </c>
      <c r="H135" s="92">
        <v>0</v>
      </c>
      <c r="I135" s="92">
        <v>0</v>
      </c>
      <c r="J135" s="93">
        <v>1067.83</v>
      </c>
      <c r="K135" s="93">
        <f t="shared" si="4"/>
        <v>1067.83</v>
      </c>
      <c r="L135" s="95" t="s">
        <v>29</v>
      </c>
      <c r="M135" s="93">
        <v>1397.94</v>
      </c>
    </row>
    <row r="136" customHeight="true" spans="1:13">
      <c r="A136" s="77">
        <v>2</v>
      </c>
      <c r="B136" s="77" t="s">
        <v>271</v>
      </c>
      <c r="C136" s="84" t="str">
        <f>C135&amp;"本级"</f>
        <v>广安市本级</v>
      </c>
      <c r="D136" s="83" t="s">
        <v>268</v>
      </c>
      <c r="E136" s="86">
        <v>1</v>
      </c>
      <c r="F136" s="91">
        <f>SUM(F137:F142)</f>
        <v>323.8</v>
      </c>
      <c r="G136" s="88" t="e">
        <f t="shared" si="5"/>
        <v>#NAME?</v>
      </c>
      <c r="H136" s="92">
        <v>0</v>
      </c>
      <c r="I136" s="92" t="e">
        <f>_xlfn.XLOOKUP(C136,市州绩效评价!A:A,市州绩效评价!C:C,"",0)</f>
        <v>#NAME?</v>
      </c>
      <c r="J136" s="93">
        <v>475.91</v>
      </c>
      <c r="K136" s="93">
        <f t="shared" si="4"/>
        <v>475.91</v>
      </c>
      <c r="L136" s="96" t="s">
        <v>192</v>
      </c>
      <c r="M136" s="93">
        <v>597.47</v>
      </c>
    </row>
    <row r="137" customHeight="true" spans="1:13">
      <c r="A137" s="77">
        <v>3</v>
      </c>
      <c r="B137" s="77" t="s">
        <v>272</v>
      </c>
      <c r="C137" s="80" t="s">
        <v>190</v>
      </c>
      <c r="D137" s="81" t="s">
        <v>393</v>
      </c>
      <c r="E137" s="86">
        <v>1</v>
      </c>
      <c r="F137" s="87">
        <v>74.3</v>
      </c>
      <c r="G137" s="88" t="e">
        <f t="shared" si="5"/>
        <v>#NAME?</v>
      </c>
      <c r="H137" s="92" t="e">
        <f>_xlfn.XLOOKUP(C137,'县区绩效评价 '!C:C,'县区绩效评价 '!D:D,"",0)</f>
        <v>#NAME?</v>
      </c>
      <c r="I137" s="92">
        <v>0</v>
      </c>
      <c r="J137" s="93">
        <v>71.66</v>
      </c>
      <c r="K137" s="93">
        <f t="shared" si="4"/>
        <v>71.66</v>
      </c>
      <c r="L137" s="96" t="s">
        <v>193</v>
      </c>
      <c r="M137" s="93">
        <v>81.31</v>
      </c>
    </row>
    <row r="138" customHeight="true" spans="1:13">
      <c r="A138" s="77">
        <v>3</v>
      </c>
      <c r="B138" s="77" t="s">
        <v>272</v>
      </c>
      <c r="C138" s="80" t="s">
        <v>191</v>
      </c>
      <c r="D138" s="81" t="s">
        <v>394</v>
      </c>
      <c r="E138" s="86">
        <v>1</v>
      </c>
      <c r="F138" s="87">
        <v>23</v>
      </c>
      <c r="G138" s="88" t="e">
        <f t="shared" si="5"/>
        <v>#NAME?</v>
      </c>
      <c r="H138" s="92" t="e">
        <f>_xlfn.XLOOKUP(C138,'县区绩效评价 '!C:C,'县区绩效评价 '!D:D,"",0)</f>
        <v>#NAME?</v>
      </c>
      <c r="I138" s="92">
        <v>0</v>
      </c>
      <c r="J138" s="93">
        <v>42.21</v>
      </c>
      <c r="K138" s="93">
        <f t="shared" si="4"/>
        <v>42.21</v>
      </c>
      <c r="L138" s="96" t="s">
        <v>194</v>
      </c>
      <c r="M138" s="93">
        <v>82.97</v>
      </c>
    </row>
    <row r="139" customHeight="true" spans="1:13">
      <c r="A139" s="77">
        <v>4</v>
      </c>
      <c r="B139" s="77" t="s">
        <v>285</v>
      </c>
      <c r="C139" s="80" t="s">
        <v>86</v>
      </c>
      <c r="D139" s="81" t="s">
        <v>395</v>
      </c>
      <c r="E139" s="86">
        <v>1</v>
      </c>
      <c r="F139" s="87">
        <v>74</v>
      </c>
      <c r="G139" s="88" t="e">
        <f t="shared" si="5"/>
        <v>#NAME?</v>
      </c>
      <c r="H139" s="92" t="e">
        <f>_xlfn.XLOOKUP(C139,'县区绩效评价 '!C:C,'县区绩效评价 '!D:D,"",0)</f>
        <v>#NAME?</v>
      </c>
      <c r="I139" s="92">
        <v>0</v>
      </c>
      <c r="J139" s="93">
        <v>129.49</v>
      </c>
      <c r="K139" s="93">
        <f t="shared" si="4"/>
        <v>129.49</v>
      </c>
      <c r="L139" s="98" t="s">
        <v>90</v>
      </c>
      <c r="M139" s="93">
        <v>134.97</v>
      </c>
    </row>
    <row r="140" customHeight="true" spans="1:13">
      <c r="A140" s="77">
        <v>4</v>
      </c>
      <c r="B140" s="77" t="s">
        <v>285</v>
      </c>
      <c r="C140" s="80" t="s">
        <v>89</v>
      </c>
      <c r="D140" s="81" t="s">
        <v>396</v>
      </c>
      <c r="E140" s="86">
        <v>1</v>
      </c>
      <c r="F140" s="87">
        <v>55.3</v>
      </c>
      <c r="G140" s="88" t="e">
        <f t="shared" si="5"/>
        <v>#NAME?</v>
      </c>
      <c r="H140" s="92" t="e">
        <f>_xlfn.XLOOKUP(C140,'县区绩效评价 '!C:C,'县区绩效评价 '!D:D,"",0)</f>
        <v>#NAME?</v>
      </c>
      <c r="I140" s="92">
        <v>0</v>
      </c>
      <c r="J140" s="93">
        <v>118.75</v>
      </c>
      <c r="K140" s="93">
        <f t="shared" si="4"/>
        <v>118.75</v>
      </c>
      <c r="L140" s="98" t="s">
        <v>91</v>
      </c>
      <c r="M140" s="93">
        <v>138.96</v>
      </c>
    </row>
    <row r="141" customHeight="true" spans="1:13">
      <c r="A141" s="77">
        <v>4</v>
      </c>
      <c r="B141" s="77" t="s">
        <v>285</v>
      </c>
      <c r="C141" s="80" t="s">
        <v>88</v>
      </c>
      <c r="D141" s="81" t="s">
        <v>397</v>
      </c>
      <c r="E141" s="86">
        <v>1</v>
      </c>
      <c r="F141" s="87">
        <v>70.4</v>
      </c>
      <c r="G141" s="88" t="e">
        <f t="shared" si="5"/>
        <v>#NAME?</v>
      </c>
      <c r="H141" s="92" t="e">
        <f>_xlfn.XLOOKUP(C141,'县区绩效评价 '!C:C,'县区绩效评价 '!D:D,"",0)</f>
        <v>#NAME?</v>
      </c>
      <c r="I141" s="92">
        <v>0</v>
      </c>
      <c r="J141" s="93">
        <v>127.42</v>
      </c>
      <c r="K141" s="93">
        <f t="shared" si="4"/>
        <v>127.42</v>
      </c>
      <c r="L141" s="98" t="s">
        <v>92</v>
      </c>
      <c r="M141" s="93">
        <v>141.55</v>
      </c>
    </row>
    <row r="142" customHeight="true" spans="1:13">
      <c r="A142" s="77">
        <v>4</v>
      </c>
      <c r="B142" s="77" t="s">
        <v>285</v>
      </c>
      <c r="C142" s="80" t="s">
        <v>87</v>
      </c>
      <c r="D142" s="81" t="s">
        <v>398</v>
      </c>
      <c r="E142" s="86">
        <v>1</v>
      </c>
      <c r="F142" s="87">
        <v>26.8</v>
      </c>
      <c r="G142" s="88" t="e">
        <f t="shared" si="5"/>
        <v>#NAME?</v>
      </c>
      <c r="H142" s="92" t="e">
        <f>_xlfn.XLOOKUP(C142,'县区绩效评价 '!C:C,'县区绩效评价 '!D:D,"",0)</f>
        <v>#NAME?</v>
      </c>
      <c r="I142" s="92">
        <v>0</v>
      </c>
      <c r="J142" s="93">
        <v>102.39</v>
      </c>
      <c r="K142" s="93">
        <f t="shared" si="4"/>
        <v>102.39</v>
      </c>
      <c r="L142" s="98" t="s">
        <v>93</v>
      </c>
      <c r="M142" s="93">
        <v>110.14</v>
      </c>
    </row>
    <row r="143" customHeight="true" spans="1:13">
      <c r="A143" s="77">
        <v>1</v>
      </c>
      <c r="B143" s="77" t="s">
        <v>269</v>
      </c>
      <c r="C143" s="82" t="s">
        <v>29</v>
      </c>
      <c r="D143" s="83" t="s">
        <v>399</v>
      </c>
      <c r="E143" s="90">
        <f>SUM(E144:E151)</f>
        <v>8</v>
      </c>
      <c r="F143" s="91">
        <f>F144*2</f>
        <v>1071</v>
      </c>
      <c r="G143" s="88">
        <v>0</v>
      </c>
      <c r="H143" s="92">
        <v>0</v>
      </c>
      <c r="I143" s="92">
        <v>0</v>
      </c>
      <c r="J143" s="93">
        <v>1397.94</v>
      </c>
      <c r="K143" s="93">
        <f t="shared" si="4"/>
        <v>1397.94</v>
      </c>
      <c r="L143" s="98" t="s">
        <v>94</v>
      </c>
      <c r="M143" s="93">
        <v>110.57</v>
      </c>
    </row>
    <row r="144" customHeight="true" spans="1:13">
      <c r="A144" s="77">
        <v>2</v>
      </c>
      <c r="B144" s="77" t="s">
        <v>271</v>
      </c>
      <c r="C144" s="84" t="str">
        <f>C143&amp;"本级"</f>
        <v>达州市本级</v>
      </c>
      <c r="D144" s="83" t="s">
        <v>268</v>
      </c>
      <c r="E144" s="86">
        <v>1</v>
      </c>
      <c r="F144" s="91">
        <f>SUM(F145:F151)</f>
        <v>535.5</v>
      </c>
      <c r="G144" s="88" t="e">
        <f t="shared" si="5"/>
        <v>#NAME?</v>
      </c>
      <c r="H144" s="92">
        <v>0</v>
      </c>
      <c r="I144" s="92" t="e">
        <f>_xlfn.XLOOKUP(C144,市州绩效评价!A:A,市州绩效评价!C:C,"",0)</f>
        <v>#NAME?</v>
      </c>
      <c r="J144" s="93">
        <v>597.47</v>
      </c>
      <c r="K144" s="93">
        <f t="shared" si="4"/>
        <v>597.47</v>
      </c>
      <c r="L144" s="95" t="s">
        <v>30</v>
      </c>
      <c r="M144" s="93">
        <v>914.23</v>
      </c>
    </row>
    <row r="145" customHeight="true" spans="1:13">
      <c r="A145" s="77">
        <v>3</v>
      </c>
      <c r="B145" s="77" t="s">
        <v>272</v>
      </c>
      <c r="C145" s="80" t="s">
        <v>193</v>
      </c>
      <c r="D145" s="81" t="s">
        <v>400</v>
      </c>
      <c r="E145" s="86">
        <v>1</v>
      </c>
      <c r="F145" s="87">
        <v>91.1</v>
      </c>
      <c r="G145" s="88" t="e">
        <f t="shared" si="5"/>
        <v>#NAME?</v>
      </c>
      <c r="H145" s="92" t="e">
        <f>_xlfn.XLOOKUP(C145,'县区绩效评价 '!C:C,'县区绩效评价 '!D:D,"",0)</f>
        <v>#NAME?</v>
      </c>
      <c r="I145" s="92">
        <v>0</v>
      </c>
      <c r="J145" s="93">
        <v>81.31</v>
      </c>
      <c r="K145" s="93">
        <f t="shared" si="4"/>
        <v>81.31</v>
      </c>
      <c r="L145" s="96" t="s">
        <v>195</v>
      </c>
      <c r="M145" s="93">
        <v>442.62</v>
      </c>
    </row>
    <row r="146" customHeight="true" spans="1:13">
      <c r="A146" s="77">
        <v>3</v>
      </c>
      <c r="B146" s="77" t="s">
        <v>272</v>
      </c>
      <c r="C146" s="80" t="s">
        <v>194</v>
      </c>
      <c r="D146" s="81" t="s">
        <v>401</v>
      </c>
      <c r="E146" s="86">
        <v>1</v>
      </c>
      <c r="F146" s="87">
        <v>94</v>
      </c>
      <c r="G146" s="88" t="e">
        <f t="shared" si="5"/>
        <v>#NAME?</v>
      </c>
      <c r="H146" s="92" t="e">
        <f>_xlfn.XLOOKUP(C146,'县区绩效评价 '!C:C,'县区绩效评价 '!D:D,"",0)</f>
        <v>#NAME?</v>
      </c>
      <c r="I146" s="92">
        <v>0</v>
      </c>
      <c r="J146" s="93">
        <v>82.97</v>
      </c>
      <c r="K146" s="93">
        <f t="shared" si="4"/>
        <v>82.97</v>
      </c>
      <c r="L146" s="96" t="s">
        <v>196</v>
      </c>
      <c r="M146" s="93">
        <v>69.99</v>
      </c>
    </row>
    <row r="147" customHeight="true" spans="1:13">
      <c r="A147" s="77">
        <v>4</v>
      </c>
      <c r="B147" s="77" t="s">
        <v>285</v>
      </c>
      <c r="C147" s="80" t="s">
        <v>92</v>
      </c>
      <c r="D147" s="81" t="s">
        <v>402</v>
      </c>
      <c r="E147" s="86">
        <v>1</v>
      </c>
      <c r="F147" s="87">
        <v>95</v>
      </c>
      <c r="G147" s="88" t="e">
        <f t="shared" si="5"/>
        <v>#NAME?</v>
      </c>
      <c r="H147" s="92" t="e">
        <f>_xlfn.XLOOKUP(C147,'县区绩效评价 '!C:C,'县区绩效评价 '!D:D,"",0)</f>
        <v>#NAME?</v>
      </c>
      <c r="I147" s="92">
        <v>0</v>
      </c>
      <c r="J147" s="93">
        <v>141.55</v>
      </c>
      <c r="K147" s="93">
        <f t="shared" si="4"/>
        <v>141.55</v>
      </c>
      <c r="L147" s="96" t="s">
        <v>197</v>
      </c>
      <c r="M147" s="93">
        <v>48.44</v>
      </c>
    </row>
    <row r="148" customHeight="true" spans="1:13">
      <c r="A148" s="77">
        <v>4</v>
      </c>
      <c r="B148" s="77" t="s">
        <v>285</v>
      </c>
      <c r="C148" s="80" t="s">
        <v>94</v>
      </c>
      <c r="D148" s="81" t="s">
        <v>403</v>
      </c>
      <c r="E148" s="86">
        <v>1</v>
      </c>
      <c r="F148" s="87">
        <v>41.05</v>
      </c>
      <c r="G148" s="88" t="e">
        <f t="shared" si="5"/>
        <v>#NAME?</v>
      </c>
      <c r="H148" s="92" t="e">
        <f>_xlfn.XLOOKUP(C148,'县区绩效评价 '!C:C,'县区绩效评价 '!D:D,"",0)</f>
        <v>#NAME?</v>
      </c>
      <c r="I148" s="92">
        <v>0</v>
      </c>
      <c r="J148" s="93">
        <v>110.57</v>
      </c>
      <c r="K148" s="93">
        <f t="shared" si="4"/>
        <v>110.57</v>
      </c>
      <c r="L148" s="98" t="s">
        <v>95</v>
      </c>
      <c r="M148" s="93">
        <v>123.87</v>
      </c>
    </row>
    <row r="149" customHeight="true" spans="1:13">
      <c r="A149" s="77">
        <v>4</v>
      </c>
      <c r="B149" s="77" t="s">
        <v>285</v>
      </c>
      <c r="C149" s="80" t="s">
        <v>90</v>
      </c>
      <c r="D149" s="81" t="s">
        <v>404</v>
      </c>
      <c r="E149" s="86">
        <v>1</v>
      </c>
      <c r="F149" s="87">
        <v>83.55</v>
      </c>
      <c r="G149" s="88" t="e">
        <f t="shared" si="5"/>
        <v>#NAME?</v>
      </c>
      <c r="H149" s="92" t="e">
        <f>_xlfn.XLOOKUP(C149,'县区绩效评价 '!C:C,'县区绩效评价 '!D:D,"",0)</f>
        <v>#NAME?</v>
      </c>
      <c r="I149" s="92">
        <v>0</v>
      </c>
      <c r="J149" s="93">
        <v>134.97</v>
      </c>
      <c r="K149" s="93">
        <f t="shared" si="4"/>
        <v>134.97</v>
      </c>
      <c r="L149" s="98" t="s">
        <v>96</v>
      </c>
      <c r="M149" s="93">
        <v>113.14</v>
      </c>
    </row>
    <row r="150" customHeight="true" spans="1:13">
      <c r="A150" s="77">
        <v>4</v>
      </c>
      <c r="B150" s="77" t="s">
        <v>285</v>
      </c>
      <c r="C150" s="80" t="s">
        <v>91</v>
      </c>
      <c r="D150" s="81" t="s">
        <v>405</v>
      </c>
      <c r="E150" s="86">
        <v>1</v>
      </c>
      <c r="F150" s="87">
        <v>90.5</v>
      </c>
      <c r="G150" s="88" t="e">
        <f t="shared" si="5"/>
        <v>#NAME?</v>
      </c>
      <c r="H150" s="92" t="e">
        <f>_xlfn.XLOOKUP(C150,'县区绩效评价 '!C:C,'县区绩效评价 '!D:D,"",0)</f>
        <v>#NAME?</v>
      </c>
      <c r="I150" s="92">
        <v>0</v>
      </c>
      <c r="J150" s="93">
        <v>138.96</v>
      </c>
      <c r="K150" s="93">
        <f t="shared" si="4"/>
        <v>138.96</v>
      </c>
      <c r="L150" s="98" t="s">
        <v>97</v>
      </c>
      <c r="M150" s="93">
        <v>116.17</v>
      </c>
    </row>
    <row r="151" customHeight="true" spans="1:13">
      <c r="A151" s="77">
        <v>4</v>
      </c>
      <c r="B151" s="77" t="s">
        <v>285</v>
      </c>
      <c r="C151" s="80" t="s">
        <v>93</v>
      </c>
      <c r="D151" s="81" t="s">
        <v>406</v>
      </c>
      <c r="E151" s="86">
        <v>1</v>
      </c>
      <c r="F151" s="87">
        <v>40.3</v>
      </c>
      <c r="G151" s="88" t="e">
        <f t="shared" si="5"/>
        <v>#NAME?</v>
      </c>
      <c r="H151" s="92" t="e">
        <f>_xlfn.XLOOKUP(C151,'县区绩效评价 '!C:C,'县区绩效评价 '!D:D,"",0)</f>
        <v>#NAME?</v>
      </c>
      <c r="I151" s="92">
        <v>0</v>
      </c>
      <c r="J151" s="93">
        <v>110.14</v>
      </c>
      <c r="K151" s="93">
        <f t="shared" si="4"/>
        <v>110.14</v>
      </c>
      <c r="L151" s="95" t="s">
        <v>31</v>
      </c>
      <c r="M151" s="93">
        <v>1034.56</v>
      </c>
    </row>
    <row r="152" customHeight="true" spans="1:13">
      <c r="A152" s="77">
        <v>1</v>
      </c>
      <c r="B152" s="77" t="s">
        <v>269</v>
      </c>
      <c r="C152" s="82" t="s">
        <v>31</v>
      </c>
      <c r="D152" s="83" t="s">
        <v>407</v>
      </c>
      <c r="E152" s="90">
        <f>SUM(E153:E161)</f>
        <v>9</v>
      </c>
      <c r="F152" s="91">
        <f>F153*2</f>
        <v>286.6</v>
      </c>
      <c r="G152" s="88">
        <v>0</v>
      </c>
      <c r="H152" s="92">
        <v>0</v>
      </c>
      <c r="I152" s="92">
        <v>0</v>
      </c>
      <c r="J152" s="93">
        <v>1034.56</v>
      </c>
      <c r="K152" s="93">
        <f t="shared" si="4"/>
        <v>1034.56</v>
      </c>
      <c r="L152" s="96" t="s">
        <v>198</v>
      </c>
      <c r="M152" s="93">
        <v>372.28</v>
      </c>
    </row>
    <row r="153" customHeight="true" spans="1:13">
      <c r="A153" s="77">
        <v>2</v>
      </c>
      <c r="B153" s="77" t="s">
        <v>271</v>
      </c>
      <c r="C153" s="84" t="str">
        <f>C152&amp;"本级"</f>
        <v>雅安市本级</v>
      </c>
      <c r="D153" s="83" t="s">
        <v>268</v>
      </c>
      <c r="E153" s="86">
        <v>1</v>
      </c>
      <c r="F153" s="91">
        <f>SUM(F154:F161)</f>
        <v>143.3</v>
      </c>
      <c r="G153" s="88" t="e">
        <f t="shared" si="5"/>
        <v>#NAME?</v>
      </c>
      <c r="H153" s="92">
        <v>0</v>
      </c>
      <c r="I153" s="92" t="e">
        <f>_xlfn.XLOOKUP(C153,市州绩效评价!A:A,市州绩效评价!C:C,"",0)</f>
        <v>#NAME?</v>
      </c>
      <c r="J153" s="93">
        <v>372.28</v>
      </c>
      <c r="K153" s="93">
        <f t="shared" si="4"/>
        <v>372.28</v>
      </c>
      <c r="L153" s="96" t="s">
        <v>199</v>
      </c>
      <c r="M153" s="93">
        <v>50.19</v>
      </c>
    </row>
    <row r="154" customHeight="true" spans="1:13">
      <c r="A154" s="77">
        <v>3</v>
      </c>
      <c r="B154" s="77" t="s">
        <v>272</v>
      </c>
      <c r="C154" s="80" t="s">
        <v>199</v>
      </c>
      <c r="D154" s="81" t="s">
        <v>408</v>
      </c>
      <c r="E154" s="86">
        <v>1</v>
      </c>
      <c r="F154" s="87">
        <v>36.9</v>
      </c>
      <c r="G154" s="88" t="e">
        <f t="shared" si="5"/>
        <v>#NAME?</v>
      </c>
      <c r="H154" s="92" t="e">
        <f>_xlfn.XLOOKUP(C154,'县区绩效评价 '!C:C,'县区绩效评价 '!D:D,"",0)</f>
        <v>#NAME?</v>
      </c>
      <c r="I154" s="92">
        <v>0</v>
      </c>
      <c r="J154" s="93">
        <v>50.19</v>
      </c>
      <c r="K154" s="93">
        <f t="shared" si="4"/>
        <v>50.19</v>
      </c>
      <c r="L154" s="96" t="s">
        <v>200</v>
      </c>
      <c r="M154" s="93">
        <v>43.58</v>
      </c>
    </row>
    <row r="155" customHeight="true" spans="1:13">
      <c r="A155" s="77">
        <v>3</v>
      </c>
      <c r="B155" s="77" t="s">
        <v>272</v>
      </c>
      <c r="C155" s="80" t="s">
        <v>200</v>
      </c>
      <c r="D155" s="81" t="s">
        <v>409</v>
      </c>
      <c r="E155" s="86">
        <v>1</v>
      </c>
      <c r="F155" s="87">
        <v>25.4</v>
      </c>
      <c r="G155" s="88" t="e">
        <f t="shared" si="5"/>
        <v>#NAME?</v>
      </c>
      <c r="H155" s="92" t="e">
        <f>_xlfn.XLOOKUP(C155,'县区绩效评价 '!C:C,'县区绩效评价 '!D:D,"",0)</f>
        <v>#NAME?</v>
      </c>
      <c r="I155" s="92">
        <v>0</v>
      </c>
      <c r="J155" s="93">
        <v>43.58</v>
      </c>
      <c r="K155" s="93">
        <f t="shared" si="4"/>
        <v>43.58</v>
      </c>
      <c r="L155" s="97" t="s">
        <v>98</v>
      </c>
      <c r="M155" s="93">
        <v>92.74</v>
      </c>
    </row>
    <row r="156" customHeight="true" spans="1:13">
      <c r="A156" s="77">
        <v>4</v>
      </c>
      <c r="B156" s="77" t="s">
        <v>285</v>
      </c>
      <c r="C156" s="80" t="s">
        <v>100</v>
      </c>
      <c r="D156" s="81" t="s">
        <v>410</v>
      </c>
      <c r="E156" s="86">
        <v>1</v>
      </c>
      <c r="F156" s="87">
        <v>13.1</v>
      </c>
      <c r="G156" s="88" t="e">
        <f t="shared" si="5"/>
        <v>#NAME?</v>
      </c>
      <c r="H156" s="92" t="e">
        <f>_xlfn.XLOOKUP(C156,'县区绩效评价 '!C:C,'县区绩效评价 '!D:D,"",0)</f>
        <v>#NAME?</v>
      </c>
      <c r="I156" s="92">
        <v>0</v>
      </c>
      <c r="J156" s="93">
        <v>94.52</v>
      </c>
      <c r="K156" s="93">
        <f t="shared" si="4"/>
        <v>94.52</v>
      </c>
      <c r="L156" s="97" t="s">
        <v>99</v>
      </c>
      <c r="M156" s="93">
        <v>94.58</v>
      </c>
    </row>
    <row r="157" customHeight="true" spans="1:13">
      <c r="A157" s="77">
        <v>4</v>
      </c>
      <c r="B157" s="77" t="s">
        <v>285</v>
      </c>
      <c r="C157" s="80" t="s">
        <v>102</v>
      </c>
      <c r="D157" s="81" t="s">
        <v>411</v>
      </c>
      <c r="E157" s="86">
        <v>1</v>
      </c>
      <c r="F157" s="87">
        <v>28.5</v>
      </c>
      <c r="G157" s="88" t="e">
        <f t="shared" si="5"/>
        <v>#NAME?</v>
      </c>
      <c r="H157" s="92" t="e">
        <f>_xlfn.XLOOKUP(C157,'县区绩效评价 '!C:C,'县区绩效评价 '!D:D,"",0)</f>
        <v>#NAME?</v>
      </c>
      <c r="I157" s="92">
        <v>0</v>
      </c>
      <c r="J157" s="93">
        <v>103.36</v>
      </c>
      <c r="K157" s="93">
        <f t="shared" si="4"/>
        <v>103.36</v>
      </c>
      <c r="L157" s="97" t="s">
        <v>100</v>
      </c>
      <c r="M157" s="93">
        <v>94.52</v>
      </c>
    </row>
    <row r="158" customHeight="true" spans="1:13">
      <c r="A158" s="77">
        <v>4</v>
      </c>
      <c r="B158" s="77" t="s">
        <v>285</v>
      </c>
      <c r="C158" s="80" t="s">
        <v>103</v>
      </c>
      <c r="D158" s="81" t="s">
        <v>412</v>
      </c>
      <c r="E158" s="86">
        <v>1</v>
      </c>
      <c r="F158" s="87">
        <v>11.4</v>
      </c>
      <c r="G158" s="88" t="e">
        <f t="shared" si="5"/>
        <v>#NAME?</v>
      </c>
      <c r="H158" s="92" t="e">
        <f>_xlfn.XLOOKUP(C158,'县区绩效评价 '!C:C,'县区绩效评价 '!D:D,"",0)</f>
        <v>#NAME?</v>
      </c>
      <c r="I158" s="92">
        <v>0</v>
      </c>
      <c r="J158" s="93">
        <v>93.55</v>
      </c>
      <c r="K158" s="93">
        <f t="shared" si="4"/>
        <v>93.55</v>
      </c>
      <c r="L158" s="97" t="s">
        <v>101</v>
      </c>
      <c r="M158" s="93">
        <v>89.76</v>
      </c>
    </row>
    <row r="159" customHeight="true" spans="1:13">
      <c r="A159" s="77">
        <v>4</v>
      </c>
      <c r="B159" s="77" t="s">
        <v>285</v>
      </c>
      <c r="C159" s="80" t="s">
        <v>99</v>
      </c>
      <c r="D159" s="81" t="s">
        <v>413</v>
      </c>
      <c r="E159" s="86">
        <v>1</v>
      </c>
      <c r="F159" s="87">
        <v>13.2</v>
      </c>
      <c r="G159" s="88" t="e">
        <f t="shared" si="5"/>
        <v>#NAME?</v>
      </c>
      <c r="H159" s="92" t="e">
        <f>_xlfn.XLOOKUP(C159,'县区绩效评价 '!C:C,'县区绩效评价 '!D:D,"",0)</f>
        <v>#NAME?</v>
      </c>
      <c r="I159" s="92">
        <v>0</v>
      </c>
      <c r="J159" s="93">
        <v>94.58</v>
      </c>
      <c r="K159" s="93">
        <f t="shared" si="4"/>
        <v>94.58</v>
      </c>
      <c r="L159" s="97" t="s">
        <v>102</v>
      </c>
      <c r="M159" s="93">
        <v>103.36</v>
      </c>
    </row>
    <row r="160" customHeight="true" spans="1:13">
      <c r="A160" s="77">
        <v>4</v>
      </c>
      <c r="B160" s="77" t="s">
        <v>285</v>
      </c>
      <c r="C160" s="80" t="s">
        <v>98</v>
      </c>
      <c r="D160" s="81" t="s">
        <v>414</v>
      </c>
      <c r="E160" s="86">
        <v>1</v>
      </c>
      <c r="F160" s="87">
        <v>10</v>
      </c>
      <c r="G160" s="88" t="e">
        <f t="shared" si="5"/>
        <v>#NAME?</v>
      </c>
      <c r="H160" s="92" t="e">
        <f>_xlfn.XLOOKUP(C160,'县区绩效评价 '!C:C,'县区绩效评价 '!D:D,"",0)</f>
        <v>#NAME?</v>
      </c>
      <c r="I160" s="92">
        <v>0</v>
      </c>
      <c r="J160" s="93">
        <v>92.74</v>
      </c>
      <c r="K160" s="93">
        <f t="shared" si="4"/>
        <v>92.74</v>
      </c>
      <c r="L160" s="97" t="s">
        <v>103</v>
      </c>
      <c r="M160" s="93">
        <v>93.55</v>
      </c>
    </row>
    <row r="161" customHeight="true" spans="1:13">
      <c r="A161" s="77">
        <v>4</v>
      </c>
      <c r="B161" s="77" t="s">
        <v>285</v>
      </c>
      <c r="C161" s="80" t="s">
        <v>101</v>
      </c>
      <c r="D161" s="81" t="s">
        <v>415</v>
      </c>
      <c r="E161" s="86">
        <v>1</v>
      </c>
      <c r="F161" s="87">
        <v>4.8</v>
      </c>
      <c r="G161" s="88" t="e">
        <f t="shared" si="5"/>
        <v>#NAME?</v>
      </c>
      <c r="H161" s="92" t="e">
        <f>_xlfn.XLOOKUP(C161,'县区绩效评价 '!C:C,'县区绩效评价 '!D:D,"",0)</f>
        <v>#NAME?</v>
      </c>
      <c r="I161" s="92">
        <v>0</v>
      </c>
      <c r="J161" s="93">
        <v>89.76</v>
      </c>
      <c r="K161" s="93">
        <f t="shared" si="4"/>
        <v>89.76</v>
      </c>
      <c r="L161" s="95" t="s">
        <v>32</v>
      </c>
      <c r="M161" s="93">
        <v>1035.7</v>
      </c>
    </row>
    <row r="162" customHeight="true" spans="1:13">
      <c r="A162" s="77">
        <v>1</v>
      </c>
      <c r="B162" s="77" t="s">
        <v>269</v>
      </c>
      <c r="C162" s="82" t="s">
        <v>30</v>
      </c>
      <c r="D162" s="83" t="s">
        <v>416</v>
      </c>
      <c r="E162" s="90">
        <f>SUM(E163:E168)</f>
        <v>6</v>
      </c>
      <c r="F162" s="91">
        <f>F163*2</f>
        <v>531.6</v>
      </c>
      <c r="G162" s="88">
        <v>0</v>
      </c>
      <c r="H162" s="92">
        <v>0</v>
      </c>
      <c r="I162" s="92">
        <v>0</v>
      </c>
      <c r="J162" s="93">
        <v>914.23</v>
      </c>
      <c r="K162" s="93">
        <f t="shared" si="4"/>
        <v>914.23</v>
      </c>
      <c r="L162" s="96" t="s">
        <v>201</v>
      </c>
      <c r="M162" s="93">
        <v>459.9</v>
      </c>
    </row>
    <row r="163" customHeight="true" spans="1:13">
      <c r="A163" s="77">
        <v>2</v>
      </c>
      <c r="B163" s="77" t="s">
        <v>271</v>
      </c>
      <c r="C163" s="84" t="str">
        <f>C162&amp;"本级"</f>
        <v>巴中市本级</v>
      </c>
      <c r="D163" s="83" t="s">
        <v>268</v>
      </c>
      <c r="E163" s="86">
        <v>1</v>
      </c>
      <c r="F163" s="91">
        <f>SUM(F164:F168)</f>
        <v>265.8</v>
      </c>
      <c r="G163" s="88" t="e">
        <f t="shared" si="5"/>
        <v>#NAME?</v>
      </c>
      <c r="H163" s="92">
        <v>0</v>
      </c>
      <c r="I163" s="92" t="e">
        <f>_xlfn.XLOOKUP(C163,市州绩效评价!A:A,市州绩效评价!C:C,"",0)</f>
        <v>#NAME?</v>
      </c>
      <c r="J163" s="93">
        <v>442.62</v>
      </c>
      <c r="K163" s="93">
        <f t="shared" si="4"/>
        <v>442.62</v>
      </c>
      <c r="L163" s="96" t="s">
        <v>202</v>
      </c>
      <c r="M163" s="93">
        <v>81.02</v>
      </c>
    </row>
    <row r="164" customHeight="true" spans="1:13">
      <c r="A164" s="77">
        <v>3</v>
      </c>
      <c r="B164" s="77" t="s">
        <v>272</v>
      </c>
      <c r="C164" s="80" t="s">
        <v>196</v>
      </c>
      <c r="D164" s="81" t="s">
        <v>417</v>
      </c>
      <c r="E164" s="86">
        <v>1</v>
      </c>
      <c r="F164" s="87">
        <v>71.39</v>
      </c>
      <c r="G164" s="88" t="e">
        <f t="shared" si="5"/>
        <v>#NAME?</v>
      </c>
      <c r="H164" s="92" t="e">
        <f>_xlfn.XLOOKUP(C164,'县区绩效评价 '!C:C,'县区绩效评价 '!D:D,"",0)</f>
        <v>#NAME?</v>
      </c>
      <c r="I164" s="92">
        <v>0</v>
      </c>
      <c r="J164" s="93">
        <v>69.99</v>
      </c>
      <c r="K164" s="93">
        <f t="shared" si="4"/>
        <v>69.99</v>
      </c>
      <c r="L164" s="96" t="s">
        <v>203</v>
      </c>
      <c r="M164" s="93">
        <v>47.89</v>
      </c>
    </row>
    <row r="165" customHeight="true" spans="1:13">
      <c r="A165" s="77">
        <v>3</v>
      </c>
      <c r="B165" s="77" t="s">
        <v>272</v>
      </c>
      <c r="C165" s="80" t="s">
        <v>197</v>
      </c>
      <c r="D165" s="81" t="s">
        <v>418</v>
      </c>
      <c r="E165" s="86">
        <v>1</v>
      </c>
      <c r="F165" s="87">
        <v>33.86</v>
      </c>
      <c r="G165" s="88" t="e">
        <f t="shared" si="5"/>
        <v>#NAME?</v>
      </c>
      <c r="H165" s="92" t="e">
        <f>_xlfn.XLOOKUP(C165,'县区绩效评价 '!C:C,'县区绩效评价 '!D:D,"",0)</f>
        <v>#NAME?</v>
      </c>
      <c r="I165" s="92">
        <v>0</v>
      </c>
      <c r="J165" s="93">
        <v>48.44</v>
      </c>
      <c r="K165" s="93">
        <f t="shared" si="4"/>
        <v>48.44</v>
      </c>
      <c r="L165" s="98" t="s">
        <v>104</v>
      </c>
      <c r="M165" s="93">
        <v>150.73</v>
      </c>
    </row>
    <row r="166" customHeight="true" spans="1:13">
      <c r="A166" s="77">
        <v>4</v>
      </c>
      <c r="B166" s="77" t="s">
        <v>285</v>
      </c>
      <c r="C166" s="80" t="s">
        <v>97</v>
      </c>
      <c r="D166" s="81" t="s">
        <v>419</v>
      </c>
      <c r="E166" s="86">
        <v>1</v>
      </c>
      <c r="F166" s="87">
        <v>50.8</v>
      </c>
      <c r="G166" s="88" t="e">
        <f t="shared" si="5"/>
        <v>#NAME?</v>
      </c>
      <c r="H166" s="92" t="e">
        <f>_xlfn.XLOOKUP(C166,'县区绩效评价 '!C:C,'县区绩效评价 '!D:D,"",0)</f>
        <v>#NAME?</v>
      </c>
      <c r="I166" s="92">
        <v>0</v>
      </c>
      <c r="J166" s="93">
        <v>116.17</v>
      </c>
      <c r="K166" s="93">
        <f t="shared" si="4"/>
        <v>116.17</v>
      </c>
      <c r="L166" s="98" t="s">
        <v>105</v>
      </c>
      <c r="M166" s="93">
        <v>103.97</v>
      </c>
    </row>
    <row r="167" customHeight="true" spans="1:13">
      <c r="A167" s="77">
        <v>4</v>
      </c>
      <c r="B167" s="77" t="s">
        <v>285</v>
      </c>
      <c r="C167" s="80" t="s">
        <v>96</v>
      </c>
      <c r="D167" s="81" t="s">
        <v>420</v>
      </c>
      <c r="E167" s="86">
        <v>1</v>
      </c>
      <c r="F167" s="87">
        <v>45.53</v>
      </c>
      <c r="G167" s="88" t="e">
        <f t="shared" si="5"/>
        <v>#NAME?</v>
      </c>
      <c r="H167" s="92" t="e">
        <f>_xlfn.XLOOKUP(C167,'县区绩效评价 '!C:C,'县区绩效评价 '!D:D,"",0)</f>
        <v>#NAME?</v>
      </c>
      <c r="I167" s="92">
        <v>0</v>
      </c>
      <c r="J167" s="93">
        <v>113.14</v>
      </c>
      <c r="K167" s="93">
        <f t="shared" si="4"/>
        <v>113.14</v>
      </c>
      <c r="L167" s="98" t="s">
        <v>106</v>
      </c>
      <c r="M167" s="93">
        <v>95.55</v>
      </c>
    </row>
    <row r="168" customHeight="true" spans="1:13">
      <c r="A168" s="77">
        <v>4</v>
      </c>
      <c r="B168" s="77" t="s">
        <v>285</v>
      </c>
      <c r="C168" s="80" t="s">
        <v>95</v>
      </c>
      <c r="D168" s="81" t="s">
        <v>421</v>
      </c>
      <c r="E168" s="86">
        <v>1</v>
      </c>
      <c r="F168" s="87">
        <v>64.22</v>
      </c>
      <c r="G168" s="88" t="e">
        <f t="shared" si="5"/>
        <v>#NAME?</v>
      </c>
      <c r="H168" s="92" t="e">
        <f>_xlfn.XLOOKUP(C168,'县区绩效评价 '!C:C,'县区绩效评价 '!D:D,"",0)</f>
        <v>#NAME?</v>
      </c>
      <c r="I168" s="92">
        <v>0</v>
      </c>
      <c r="J168" s="93">
        <v>123.87</v>
      </c>
      <c r="K168" s="93">
        <f t="shared" si="4"/>
        <v>123.87</v>
      </c>
      <c r="L168" s="98" t="s">
        <v>107</v>
      </c>
      <c r="M168" s="93">
        <v>96.64</v>
      </c>
    </row>
    <row r="169" customHeight="true" spans="1:13">
      <c r="A169" s="77">
        <v>1</v>
      </c>
      <c r="B169" s="77" t="s">
        <v>269</v>
      </c>
      <c r="C169" s="82" t="s">
        <v>33</v>
      </c>
      <c r="D169" s="83" t="s">
        <v>422</v>
      </c>
      <c r="E169" s="90">
        <f>SUM(E170:E173)</f>
        <v>4</v>
      </c>
      <c r="F169" s="91">
        <f>F170*2</f>
        <v>453.8</v>
      </c>
      <c r="G169" s="88">
        <v>0</v>
      </c>
      <c r="H169" s="92">
        <v>0</v>
      </c>
      <c r="I169" s="92">
        <v>0</v>
      </c>
      <c r="J169" s="93">
        <v>754.59</v>
      </c>
      <c r="K169" s="93">
        <f t="shared" si="4"/>
        <v>754.59</v>
      </c>
      <c r="L169" s="95" t="s">
        <v>33</v>
      </c>
      <c r="M169" s="93">
        <v>754.59</v>
      </c>
    </row>
    <row r="170" customHeight="true" spans="1:13">
      <c r="A170" s="77">
        <v>2</v>
      </c>
      <c r="B170" s="77" t="s">
        <v>271</v>
      </c>
      <c r="C170" s="84" t="str">
        <f>C169&amp;"本级"</f>
        <v>资阳市本级</v>
      </c>
      <c r="D170" s="82" t="s">
        <v>268</v>
      </c>
      <c r="E170" s="86">
        <v>1</v>
      </c>
      <c r="F170" s="91">
        <f>SUM(F171:F173)</f>
        <v>226.9</v>
      </c>
      <c r="G170" s="88" t="e">
        <f t="shared" si="5"/>
        <v>#NAME?</v>
      </c>
      <c r="H170" s="92">
        <v>0</v>
      </c>
      <c r="I170" s="92" t="e">
        <f>_xlfn.XLOOKUP(C170,市州绩效评价!A:A,市州绩效评价!C:C,"",0)</f>
        <v>#NAME?</v>
      </c>
      <c r="J170" s="93">
        <v>421.14</v>
      </c>
      <c r="K170" s="93">
        <f t="shared" si="4"/>
        <v>421.14</v>
      </c>
      <c r="L170" s="96" t="s">
        <v>204</v>
      </c>
      <c r="M170" s="93">
        <v>421.14</v>
      </c>
    </row>
    <row r="171" customHeight="true" spans="1:13">
      <c r="A171" s="77">
        <v>3</v>
      </c>
      <c r="B171" s="77" t="s">
        <v>272</v>
      </c>
      <c r="C171" s="80" t="s">
        <v>205</v>
      </c>
      <c r="D171" s="81" t="s">
        <v>423</v>
      </c>
      <c r="E171" s="86">
        <v>1</v>
      </c>
      <c r="F171" s="87">
        <v>85.6</v>
      </c>
      <c r="G171" s="88" t="e">
        <f t="shared" si="5"/>
        <v>#NAME?</v>
      </c>
      <c r="H171" s="92" t="e">
        <f>_xlfn.XLOOKUP(C171,'县区绩效评价 '!C:C,'县区绩效评价 '!D:D,"",0)</f>
        <v>#NAME?</v>
      </c>
      <c r="I171" s="92">
        <v>0</v>
      </c>
      <c r="J171" s="93">
        <v>78.32</v>
      </c>
      <c r="K171" s="93">
        <f t="shared" si="4"/>
        <v>78.32</v>
      </c>
      <c r="L171" s="96" t="s">
        <v>205</v>
      </c>
      <c r="M171" s="93">
        <v>78.32</v>
      </c>
    </row>
    <row r="172" customHeight="true" spans="1:13">
      <c r="A172" s="77">
        <v>4</v>
      </c>
      <c r="B172" s="77" t="s">
        <v>285</v>
      </c>
      <c r="C172" s="80" t="s">
        <v>108</v>
      </c>
      <c r="D172" s="81" t="s">
        <v>424</v>
      </c>
      <c r="E172" s="86">
        <v>1</v>
      </c>
      <c r="F172" s="87">
        <v>93.4</v>
      </c>
      <c r="G172" s="88" t="e">
        <f t="shared" si="5"/>
        <v>#NAME?</v>
      </c>
      <c r="H172" s="92" t="e">
        <f>_xlfn.XLOOKUP(C172,'县区绩效评价 '!C:C,'县区绩效评价 '!D:D,"",0)</f>
        <v>#NAME?</v>
      </c>
      <c r="I172" s="92">
        <v>0</v>
      </c>
      <c r="J172" s="93">
        <v>140.63</v>
      </c>
      <c r="K172" s="93">
        <f t="shared" si="4"/>
        <v>140.63</v>
      </c>
      <c r="L172" s="98" t="s">
        <v>108</v>
      </c>
      <c r="M172" s="93">
        <v>140.63</v>
      </c>
    </row>
    <row r="173" customHeight="true" spans="1:13">
      <c r="A173" s="77">
        <v>4</v>
      </c>
      <c r="B173" s="77" t="s">
        <v>285</v>
      </c>
      <c r="C173" s="80" t="s">
        <v>109</v>
      </c>
      <c r="D173" s="81" t="s">
        <v>425</v>
      </c>
      <c r="E173" s="86">
        <v>1</v>
      </c>
      <c r="F173" s="87">
        <v>47.9</v>
      </c>
      <c r="G173" s="88" t="e">
        <f t="shared" si="5"/>
        <v>#NAME?</v>
      </c>
      <c r="H173" s="92" t="e">
        <f>_xlfn.XLOOKUP(C173,'县区绩效评价 '!C:C,'县区绩效评价 '!D:D,"",0)</f>
        <v>#NAME?</v>
      </c>
      <c r="I173" s="92">
        <v>0</v>
      </c>
      <c r="J173" s="93">
        <v>114.5</v>
      </c>
      <c r="K173" s="93">
        <f t="shared" si="4"/>
        <v>114.5</v>
      </c>
      <c r="L173" s="98" t="s">
        <v>109</v>
      </c>
      <c r="M173" s="93">
        <v>114.5</v>
      </c>
    </row>
    <row r="174" customHeight="true" spans="1:13">
      <c r="A174" s="77">
        <v>1</v>
      </c>
      <c r="B174" s="77" t="s">
        <v>269</v>
      </c>
      <c r="C174" s="82" t="s">
        <v>34</v>
      </c>
      <c r="D174" s="83" t="s">
        <v>426</v>
      </c>
      <c r="E174" s="90">
        <f>SUM(E175:E188)</f>
        <v>14</v>
      </c>
      <c r="F174" s="91">
        <f>F175*2</f>
        <v>164.6</v>
      </c>
      <c r="G174" s="88">
        <v>0</v>
      </c>
      <c r="H174" s="92">
        <v>0</v>
      </c>
      <c r="I174" s="92">
        <v>0</v>
      </c>
      <c r="J174" s="93">
        <v>1515.51</v>
      </c>
      <c r="K174" s="93">
        <f t="shared" si="4"/>
        <v>1515.51</v>
      </c>
      <c r="L174" s="95" t="s">
        <v>34</v>
      </c>
      <c r="M174" s="93">
        <v>1515.51</v>
      </c>
    </row>
    <row r="175" customHeight="true" spans="1:13">
      <c r="A175" s="77">
        <v>2</v>
      </c>
      <c r="B175" s="77" t="s">
        <v>271</v>
      </c>
      <c r="C175" s="84" t="str">
        <f>C174&amp;"本级"</f>
        <v>阿坝州本级</v>
      </c>
      <c r="D175" s="83" t="s">
        <v>268</v>
      </c>
      <c r="E175" s="86">
        <v>1</v>
      </c>
      <c r="F175" s="91">
        <f>SUM(F176:F188)</f>
        <v>82.3</v>
      </c>
      <c r="G175" s="88" t="e">
        <f t="shared" si="5"/>
        <v>#NAME?</v>
      </c>
      <c r="H175" s="92">
        <v>0</v>
      </c>
      <c r="I175" s="92" t="e">
        <f>_xlfn.XLOOKUP(C175,市州绩效评价!A:A,市州绩效评价!C:C,"",0)</f>
        <v>#NAME?</v>
      </c>
      <c r="J175" s="93">
        <v>337.23</v>
      </c>
      <c r="K175" s="93">
        <f t="shared" si="4"/>
        <v>337.23</v>
      </c>
      <c r="L175" s="96" t="s">
        <v>206</v>
      </c>
      <c r="M175" s="93">
        <v>337.23</v>
      </c>
    </row>
    <row r="176" customHeight="true" spans="1:13">
      <c r="A176" s="77">
        <v>4</v>
      </c>
      <c r="B176" s="77" t="s">
        <v>285</v>
      </c>
      <c r="C176" s="80" t="s">
        <v>215</v>
      </c>
      <c r="D176" s="81" t="s">
        <v>427</v>
      </c>
      <c r="E176" s="86">
        <v>1</v>
      </c>
      <c r="F176" s="87">
        <v>6</v>
      </c>
      <c r="G176" s="88" t="e">
        <f t="shared" si="5"/>
        <v>#NAME?</v>
      </c>
      <c r="H176" s="92" t="e">
        <f>_xlfn.XLOOKUP(C176,'县区绩效评价 '!C:C,'县区绩效评价 '!D:D,"",0)</f>
        <v>#NAME?</v>
      </c>
      <c r="I176" s="92">
        <v>0</v>
      </c>
      <c r="J176" s="93">
        <v>89.47</v>
      </c>
      <c r="K176" s="93">
        <f t="shared" si="4"/>
        <v>89.47</v>
      </c>
      <c r="L176" s="96" t="s">
        <v>207</v>
      </c>
      <c r="M176" s="93">
        <v>90.45</v>
      </c>
    </row>
    <row r="177" customHeight="true" spans="1:13">
      <c r="A177" s="77">
        <v>4</v>
      </c>
      <c r="B177" s="77" t="s">
        <v>285</v>
      </c>
      <c r="C177" s="80" t="s">
        <v>207</v>
      </c>
      <c r="D177" s="81" t="s">
        <v>428</v>
      </c>
      <c r="E177" s="86">
        <v>1</v>
      </c>
      <c r="F177" s="87">
        <v>8.32</v>
      </c>
      <c r="G177" s="88" t="e">
        <f t="shared" si="5"/>
        <v>#NAME?</v>
      </c>
      <c r="H177" s="92" t="e">
        <f>_xlfn.XLOOKUP(C177,'县区绩效评价 '!C:C,'县区绩效评价 '!D:D,"",0)</f>
        <v>#NAME?</v>
      </c>
      <c r="I177" s="92">
        <v>0</v>
      </c>
      <c r="J177" s="93">
        <v>90.45</v>
      </c>
      <c r="K177" s="93">
        <f t="shared" si="4"/>
        <v>90.45</v>
      </c>
      <c r="L177" s="96" t="s">
        <v>208</v>
      </c>
      <c r="M177" s="93">
        <v>91.78</v>
      </c>
    </row>
    <row r="178" customHeight="true" spans="1:13">
      <c r="A178" s="77">
        <v>4</v>
      </c>
      <c r="B178" s="77" t="s">
        <v>285</v>
      </c>
      <c r="C178" s="80" t="s">
        <v>208</v>
      </c>
      <c r="D178" s="81" t="s">
        <v>429</v>
      </c>
      <c r="E178" s="86">
        <v>1</v>
      </c>
      <c r="F178" s="87">
        <v>3.6</v>
      </c>
      <c r="G178" s="88" t="e">
        <f t="shared" si="5"/>
        <v>#NAME?</v>
      </c>
      <c r="H178" s="92" t="e">
        <f>_xlfn.XLOOKUP(C178,'县区绩效评价 '!C:C,'县区绩效评价 '!D:D,"",0)</f>
        <v>#NAME?</v>
      </c>
      <c r="I178" s="92">
        <v>0</v>
      </c>
      <c r="J178" s="93">
        <v>91.78</v>
      </c>
      <c r="K178" s="93">
        <f t="shared" si="4"/>
        <v>91.78</v>
      </c>
      <c r="L178" s="96" t="s">
        <v>209</v>
      </c>
      <c r="M178" s="93">
        <v>89.07</v>
      </c>
    </row>
    <row r="179" customHeight="true" spans="1:13">
      <c r="A179" s="77">
        <v>4</v>
      </c>
      <c r="B179" s="77" t="s">
        <v>285</v>
      </c>
      <c r="C179" s="80" t="s">
        <v>209</v>
      </c>
      <c r="D179" s="81" t="s">
        <v>430</v>
      </c>
      <c r="E179" s="86">
        <v>1</v>
      </c>
      <c r="F179" s="87">
        <v>9.5</v>
      </c>
      <c r="G179" s="88" t="e">
        <f t="shared" si="5"/>
        <v>#NAME?</v>
      </c>
      <c r="H179" s="92" t="e">
        <f>_xlfn.XLOOKUP(C179,'县区绩效评价 '!C:C,'县区绩效评价 '!D:D,"",0)</f>
        <v>#NAME?</v>
      </c>
      <c r="I179" s="92">
        <v>0</v>
      </c>
      <c r="J179" s="93">
        <v>89.07</v>
      </c>
      <c r="K179" s="93">
        <f t="shared" si="4"/>
        <v>89.07</v>
      </c>
      <c r="L179" s="96" t="s">
        <v>210</v>
      </c>
      <c r="M179" s="93">
        <v>92.45</v>
      </c>
    </row>
    <row r="180" customHeight="true" spans="1:13">
      <c r="A180" s="77">
        <v>4</v>
      </c>
      <c r="B180" s="77" t="s">
        <v>285</v>
      </c>
      <c r="C180" s="80" t="s">
        <v>210</v>
      </c>
      <c r="D180" s="81" t="s">
        <v>431</v>
      </c>
      <c r="E180" s="86">
        <v>1</v>
      </c>
      <c r="F180" s="87">
        <v>6.72</v>
      </c>
      <c r="G180" s="88" t="e">
        <f t="shared" si="5"/>
        <v>#NAME?</v>
      </c>
      <c r="H180" s="92" t="e">
        <f>_xlfn.XLOOKUP(C180,'县区绩效评价 '!C:C,'县区绩效评价 '!D:D,"",0)</f>
        <v>#NAME?</v>
      </c>
      <c r="I180" s="92">
        <v>0</v>
      </c>
      <c r="J180" s="93">
        <v>92.45</v>
      </c>
      <c r="K180" s="93">
        <f t="shared" si="4"/>
        <v>92.45</v>
      </c>
      <c r="L180" s="96" t="s">
        <v>211</v>
      </c>
      <c r="M180" s="93">
        <v>90.86</v>
      </c>
    </row>
    <row r="181" customHeight="true" spans="1:13">
      <c r="A181" s="77">
        <v>4</v>
      </c>
      <c r="B181" s="77" t="s">
        <v>285</v>
      </c>
      <c r="C181" s="80" t="s">
        <v>211</v>
      </c>
      <c r="D181" s="81" t="s">
        <v>432</v>
      </c>
      <c r="E181" s="86">
        <v>1</v>
      </c>
      <c r="F181" s="87">
        <v>6.63</v>
      </c>
      <c r="G181" s="88" t="e">
        <f t="shared" si="5"/>
        <v>#NAME?</v>
      </c>
      <c r="H181" s="92" t="e">
        <f>_xlfn.XLOOKUP(C181,'县区绩效评价 '!C:C,'县区绩效评价 '!D:D,"",0)</f>
        <v>#NAME?</v>
      </c>
      <c r="I181" s="92">
        <v>0</v>
      </c>
      <c r="J181" s="93">
        <v>90.86</v>
      </c>
      <c r="K181" s="93">
        <f t="shared" si="4"/>
        <v>90.86</v>
      </c>
      <c r="L181" s="96" t="s">
        <v>212</v>
      </c>
      <c r="M181" s="93">
        <v>90.81</v>
      </c>
    </row>
    <row r="182" customHeight="true" spans="1:13">
      <c r="A182" s="77">
        <v>4</v>
      </c>
      <c r="B182" s="77" t="s">
        <v>285</v>
      </c>
      <c r="C182" s="80" t="s">
        <v>212</v>
      </c>
      <c r="D182" s="81" t="s">
        <v>433</v>
      </c>
      <c r="E182" s="86">
        <v>1</v>
      </c>
      <c r="F182" s="87">
        <v>5.71</v>
      </c>
      <c r="G182" s="88" t="e">
        <f t="shared" si="5"/>
        <v>#NAME?</v>
      </c>
      <c r="H182" s="92" t="e">
        <f>_xlfn.XLOOKUP(C182,'县区绩效评价 '!C:C,'县区绩效评价 '!D:D,"",0)</f>
        <v>#NAME?</v>
      </c>
      <c r="I182" s="92">
        <v>0</v>
      </c>
      <c r="J182" s="93">
        <v>90.81</v>
      </c>
      <c r="K182" s="93">
        <f t="shared" si="4"/>
        <v>90.81</v>
      </c>
      <c r="L182" s="96" t="s">
        <v>213</v>
      </c>
      <c r="M182" s="93">
        <v>90.28</v>
      </c>
    </row>
    <row r="183" customHeight="true" spans="1:13">
      <c r="A183" s="77">
        <v>4</v>
      </c>
      <c r="B183" s="77" t="s">
        <v>285</v>
      </c>
      <c r="C183" s="80" t="s">
        <v>213</v>
      </c>
      <c r="D183" s="81" t="s">
        <v>434</v>
      </c>
      <c r="E183" s="86">
        <v>1</v>
      </c>
      <c r="F183" s="87">
        <v>6.39</v>
      </c>
      <c r="G183" s="88" t="e">
        <f t="shared" si="5"/>
        <v>#NAME?</v>
      </c>
      <c r="H183" s="92" t="e">
        <f>_xlfn.XLOOKUP(C183,'县区绩效评价 '!C:C,'县区绩效评价 '!D:D,"",0)</f>
        <v>#NAME?</v>
      </c>
      <c r="I183" s="92">
        <v>0</v>
      </c>
      <c r="J183" s="93">
        <v>90.28</v>
      </c>
      <c r="K183" s="93">
        <f t="shared" si="4"/>
        <v>90.28</v>
      </c>
      <c r="L183" s="96" t="s">
        <v>214</v>
      </c>
      <c r="M183" s="93">
        <v>90.67</v>
      </c>
    </row>
    <row r="184" customHeight="true" spans="1:13">
      <c r="A184" s="77">
        <v>4</v>
      </c>
      <c r="B184" s="77" t="s">
        <v>285</v>
      </c>
      <c r="C184" s="80" t="s">
        <v>214</v>
      </c>
      <c r="D184" s="81" t="s">
        <v>435</v>
      </c>
      <c r="E184" s="86">
        <v>1</v>
      </c>
      <c r="F184" s="87">
        <v>4.3</v>
      </c>
      <c r="G184" s="88" t="e">
        <f t="shared" si="5"/>
        <v>#NAME?</v>
      </c>
      <c r="H184" s="92" t="e">
        <f>_xlfn.XLOOKUP(C184,'县区绩效评价 '!C:C,'县区绩效评价 '!D:D,"",0)</f>
        <v>#NAME?</v>
      </c>
      <c r="I184" s="92">
        <v>0</v>
      </c>
      <c r="J184" s="93">
        <v>90.67</v>
      </c>
      <c r="K184" s="93">
        <f t="shared" si="4"/>
        <v>90.67</v>
      </c>
      <c r="L184" s="96" t="s">
        <v>215</v>
      </c>
      <c r="M184" s="93">
        <v>89.47</v>
      </c>
    </row>
    <row r="185" customHeight="true" spans="1:13">
      <c r="A185" s="77">
        <v>4</v>
      </c>
      <c r="B185" s="77" t="s">
        <v>285</v>
      </c>
      <c r="C185" s="80" t="s">
        <v>216</v>
      </c>
      <c r="D185" s="81" t="s">
        <v>436</v>
      </c>
      <c r="E185" s="86">
        <v>1</v>
      </c>
      <c r="F185" s="87">
        <v>4.52</v>
      </c>
      <c r="G185" s="88" t="e">
        <f t="shared" si="5"/>
        <v>#NAME?</v>
      </c>
      <c r="H185" s="92" t="e">
        <f>_xlfn.XLOOKUP(C185,'县区绩效评价 '!C:C,'县区绩效评价 '!D:D,"",0)</f>
        <v>#NAME?</v>
      </c>
      <c r="I185" s="92">
        <v>0</v>
      </c>
      <c r="J185" s="93">
        <v>89.6</v>
      </c>
      <c r="K185" s="93">
        <f t="shared" si="4"/>
        <v>89.6</v>
      </c>
      <c r="L185" s="96" t="s">
        <v>216</v>
      </c>
      <c r="M185" s="93">
        <v>89.6</v>
      </c>
    </row>
    <row r="186" customHeight="true" spans="1:13">
      <c r="A186" s="77">
        <v>4</v>
      </c>
      <c r="B186" s="77" t="s">
        <v>285</v>
      </c>
      <c r="C186" s="80" t="s">
        <v>217</v>
      </c>
      <c r="D186" s="81" t="s">
        <v>437</v>
      </c>
      <c r="E186" s="86">
        <v>1</v>
      </c>
      <c r="F186" s="87">
        <v>8.1</v>
      </c>
      <c r="G186" s="88" t="e">
        <f t="shared" si="5"/>
        <v>#NAME?</v>
      </c>
      <c r="H186" s="92" t="e">
        <f>_xlfn.XLOOKUP(C186,'县区绩效评价 '!C:C,'县区绩效评价 '!D:D,"",0)</f>
        <v>#NAME?</v>
      </c>
      <c r="I186" s="92">
        <v>0</v>
      </c>
      <c r="J186" s="93">
        <v>91.65</v>
      </c>
      <c r="K186" s="93">
        <f t="shared" si="4"/>
        <v>91.65</v>
      </c>
      <c r="L186" s="96" t="s">
        <v>217</v>
      </c>
      <c r="M186" s="93">
        <v>91.65</v>
      </c>
    </row>
    <row r="187" customHeight="true" spans="1:13">
      <c r="A187" s="77">
        <v>4</v>
      </c>
      <c r="B187" s="77" t="s">
        <v>285</v>
      </c>
      <c r="C187" s="80" t="s">
        <v>218</v>
      </c>
      <c r="D187" s="81" t="s">
        <v>438</v>
      </c>
      <c r="E187" s="86">
        <v>1</v>
      </c>
      <c r="F187" s="87">
        <v>7.76</v>
      </c>
      <c r="G187" s="88" t="e">
        <f t="shared" si="5"/>
        <v>#NAME?</v>
      </c>
      <c r="H187" s="92" t="e">
        <f>_xlfn.XLOOKUP(C187,'县区绩效评价 '!C:C,'县区绩效评价 '!D:D,"",0)</f>
        <v>#NAME?</v>
      </c>
      <c r="I187" s="92">
        <v>0</v>
      </c>
      <c r="J187" s="93">
        <v>91.46</v>
      </c>
      <c r="K187" s="93">
        <f t="shared" si="4"/>
        <v>91.46</v>
      </c>
      <c r="L187" s="96" t="s">
        <v>218</v>
      </c>
      <c r="M187" s="93">
        <v>91.46</v>
      </c>
    </row>
    <row r="188" customHeight="true" spans="1:13">
      <c r="A188" s="77">
        <v>4</v>
      </c>
      <c r="B188" s="77" t="s">
        <v>285</v>
      </c>
      <c r="C188" s="80" t="s">
        <v>219</v>
      </c>
      <c r="D188" s="81" t="s">
        <v>439</v>
      </c>
      <c r="E188" s="86">
        <v>1</v>
      </c>
      <c r="F188" s="87">
        <v>4.75</v>
      </c>
      <c r="G188" s="88" t="e">
        <f t="shared" si="5"/>
        <v>#NAME?</v>
      </c>
      <c r="H188" s="92" t="e">
        <f>_xlfn.XLOOKUP(C188,'县区绩效评价 '!C:C,'县区绩效评价 '!D:D,"",0)</f>
        <v>#NAME?</v>
      </c>
      <c r="I188" s="92">
        <v>0</v>
      </c>
      <c r="J188" s="93">
        <v>89.73</v>
      </c>
      <c r="K188" s="93">
        <f t="shared" si="4"/>
        <v>89.73</v>
      </c>
      <c r="L188" s="96" t="s">
        <v>219</v>
      </c>
      <c r="M188" s="93">
        <v>89.73</v>
      </c>
    </row>
    <row r="189" customHeight="true" spans="1:13">
      <c r="A189" s="77">
        <v>1</v>
      </c>
      <c r="B189" s="77" t="s">
        <v>269</v>
      </c>
      <c r="C189" s="82" t="s">
        <v>35</v>
      </c>
      <c r="D189" s="83" t="s">
        <v>440</v>
      </c>
      <c r="E189" s="90">
        <f>SUM(E190:E208)</f>
        <v>19</v>
      </c>
      <c r="F189" s="91">
        <f>F190*2</f>
        <v>220.6</v>
      </c>
      <c r="G189" s="88">
        <v>0</v>
      </c>
      <c r="H189" s="92">
        <v>0</v>
      </c>
      <c r="I189" s="92">
        <v>0</v>
      </c>
      <c r="J189" s="93">
        <v>1982.66</v>
      </c>
      <c r="K189" s="93">
        <f t="shared" si="4"/>
        <v>1982.66</v>
      </c>
      <c r="L189" s="95" t="s">
        <v>35</v>
      </c>
      <c r="M189" s="93">
        <v>1982.66</v>
      </c>
    </row>
    <row r="190" customHeight="true" spans="1:13">
      <c r="A190" s="77">
        <v>2</v>
      </c>
      <c r="B190" s="77" t="s">
        <v>271</v>
      </c>
      <c r="C190" s="84" t="str">
        <f>C189&amp;"本级"</f>
        <v>甘孜州本级</v>
      </c>
      <c r="D190" s="83" t="s">
        <v>268</v>
      </c>
      <c r="E190" s="86">
        <v>1</v>
      </c>
      <c r="F190" s="91">
        <f>SUM(F191:F208)</f>
        <v>110.3</v>
      </c>
      <c r="G190" s="88" t="e">
        <f t="shared" si="5"/>
        <v>#NAME?</v>
      </c>
      <c r="H190" s="92">
        <v>0</v>
      </c>
      <c r="I190" s="92" t="e">
        <f>_xlfn.XLOOKUP(C190,市州绩效评价!A:A,市州绩效评价!C:C,"",0)</f>
        <v>#NAME?</v>
      </c>
      <c r="J190" s="93">
        <v>353.35</v>
      </c>
      <c r="K190" s="93">
        <f t="shared" si="4"/>
        <v>353.35</v>
      </c>
      <c r="L190" s="96" t="s">
        <v>220</v>
      </c>
      <c r="M190" s="93">
        <v>353.35</v>
      </c>
    </row>
    <row r="191" customHeight="true" spans="1:13">
      <c r="A191" s="77">
        <v>4</v>
      </c>
      <c r="B191" s="77" t="s">
        <v>285</v>
      </c>
      <c r="C191" s="80" t="s">
        <v>221</v>
      </c>
      <c r="D191" s="81" t="s">
        <v>441</v>
      </c>
      <c r="E191" s="86">
        <v>1</v>
      </c>
      <c r="F191" s="87">
        <v>12.82</v>
      </c>
      <c r="G191" s="88" t="e">
        <f t="shared" si="5"/>
        <v>#NAME?</v>
      </c>
      <c r="H191" s="92" t="e">
        <f>_xlfn.XLOOKUP(C191,'县区绩效评价 '!C:C,'县区绩效评价 '!D:D,"",0)</f>
        <v>#NAME?</v>
      </c>
      <c r="I191" s="92">
        <v>0</v>
      </c>
      <c r="J191" s="93">
        <v>94.36</v>
      </c>
      <c r="K191" s="93">
        <f t="shared" si="4"/>
        <v>94.36</v>
      </c>
      <c r="L191" s="96" t="s">
        <v>221</v>
      </c>
      <c r="M191" s="93">
        <v>94.36</v>
      </c>
    </row>
    <row r="192" customHeight="true" spans="1:13">
      <c r="A192" s="77">
        <v>4</v>
      </c>
      <c r="B192" s="77" t="s">
        <v>285</v>
      </c>
      <c r="C192" s="80" t="s">
        <v>222</v>
      </c>
      <c r="D192" s="81" t="s">
        <v>442</v>
      </c>
      <c r="E192" s="86">
        <v>1</v>
      </c>
      <c r="F192" s="87">
        <v>8.48</v>
      </c>
      <c r="G192" s="88" t="e">
        <f t="shared" si="5"/>
        <v>#NAME?</v>
      </c>
      <c r="H192" s="92" t="e">
        <f>_xlfn.XLOOKUP(C192,'县区绩效评价 '!C:C,'县区绩效评价 '!D:D,"",0)</f>
        <v>#NAME?</v>
      </c>
      <c r="I192" s="92">
        <v>0</v>
      </c>
      <c r="J192" s="93">
        <v>91.87</v>
      </c>
      <c r="K192" s="93">
        <f t="shared" si="4"/>
        <v>91.87</v>
      </c>
      <c r="L192" s="96" t="s">
        <v>222</v>
      </c>
      <c r="M192" s="93">
        <v>91.87</v>
      </c>
    </row>
    <row r="193" customHeight="true" spans="1:13">
      <c r="A193" s="77">
        <v>4</v>
      </c>
      <c r="B193" s="77" t="s">
        <v>285</v>
      </c>
      <c r="C193" s="80" t="s">
        <v>223</v>
      </c>
      <c r="D193" s="81" t="s">
        <v>443</v>
      </c>
      <c r="E193" s="86">
        <v>1</v>
      </c>
      <c r="F193" s="87">
        <v>5.02</v>
      </c>
      <c r="G193" s="88" t="e">
        <f t="shared" si="5"/>
        <v>#NAME?</v>
      </c>
      <c r="H193" s="92" t="e">
        <f>_xlfn.XLOOKUP(C193,'县区绩效评价 '!C:C,'县区绩效评价 '!D:D,"",0)</f>
        <v>#NAME?</v>
      </c>
      <c r="I193" s="92">
        <v>0</v>
      </c>
      <c r="J193" s="93">
        <v>89.88</v>
      </c>
      <c r="K193" s="93">
        <f t="shared" si="4"/>
        <v>89.88</v>
      </c>
      <c r="L193" s="96" t="s">
        <v>223</v>
      </c>
      <c r="M193" s="93">
        <v>89.88</v>
      </c>
    </row>
    <row r="194" customHeight="true" spans="1:13">
      <c r="A194" s="77">
        <v>4</v>
      </c>
      <c r="B194" s="77" t="s">
        <v>285</v>
      </c>
      <c r="C194" s="80" t="s">
        <v>224</v>
      </c>
      <c r="D194" s="81" t="s">
        <v>444</v>
      </c>
      <c r="E194" s="86">
        <v>1</v>
      </c>
      <c r="F194" s="87">
        <v>5.37</v>
      </c>
      <c r="G194" s="88" t="e">
        <f t="shared" si="5"/>
        <v>#NAME?</v>
      </c>
      <c r="H194" s="92" t="e">
        <f>_xlfn.XLOOKUP(C194,'县区绩效评价 '!C:C,'县区绩效评价 '!D:D,"",0)</f>
        <v>#NAME?</v>
      </c>
      <c r="I194" s="92">
        <v>0</v>
      </c>
      <c r="J194" s="93">
        <v>90.08</v>
      </c>
      <c r="K194" s="93">
        <f t="shared" si="4"/>
        <v>90.08</v>
      </c>
      <c r="L194" s="96" t="s">
        <v>224</v>
      </c>
      <c r="M194" s="93">
        <v>90.08</v>
      </c>
    </row>
    <row r="195" customHeight="true" spans="1:13">
      <c r="A195" s="77">
        <v>4</v>
      </c>
      <c r="B195" s="77" t="s">
        <v>285</v>
      </c>
      <c r="C195" s="80" t="s">
        <v>225</v>
      </c>
      <c r="D195" s="81" t="s">
        <v>445</v>
      </c>
      <c r="E195" s="86">
        <v>1</v>
      </c>
      <c r="F195" s="87">
        <v>5.19</v>
      </c>
      <c r="G195" s="88" t="e">
        <f t="shared" si="5"/>
        <v>#NAME?</v>
      </c>
      <c r="H195" s="92" t="e">
        <f>_xlfn.XLOOKUP(C195,'县区绩效评价 '!C:C,'县区绩效评价 '!D:D,"",0)</f>
        <v>#NAME?</v>
      </c>
      <c r="I195" s="92">
        <v>0</v>
      </c>
      <c r="J195" s="93">
        <v>89.98</v>
      </c>
      <c r="K195" s="93">
        <f t="shared" ref="K195:K227" si="6">VLOOKUP(C195,$L$2:$M$227,2,0)</f>
        <v>89.98</v>
      </c>
      <c r="L195" s="96" t="s">
        <v>225</v>
      </c>
      <c r="M195" s="93">
        <v>89.98</v>
      </c>
    </row>
    <row r="196" customHeight="true" spans="1:13">
      <c r="A196" s="77">
        <v>4</v>
      </c>
      <c r="B196" s="77" t="s">
        <v>285</v>
      </c>
      <c r="C196" s="80" t="s">
        <v>226</v>
      </c>
      <c r="D196" s="81" t="s">
        <v>446</v>
      </c>
      <c r="E196" s="86">
        <v>1</v>
      </c>
      <c r="F196" s="87">
        <v>5.33</v>
      </c>
      <c r="G196" s="88" t="e">
        <f t="shared" si="5"/>
        <v>#NAME?</v>
      </c>
      <c r="H196" s="92" t="e">
        <f>_xlfn.XLOOKUP(C196,'县区绩效评价 '!C:C,'县区绩效评价 '!D:D,"",0)</f>
        <v>#NAME?</v>
      </c>
      <c r="I196" s="92">
        <v>0</v>
      </c>
      <c r="J196" s="93">
        <v>90.06</v>
      </c>
      <c r="K196" s="93">
        <f t="shared" si="6"/>
        <v>90.06</v>
      </c>
      <c r="L196" s="96" t="s">
        <v>226</v>
      </c>
      <c r="M196" s="93">
        <v>90.06</v>
      </c>
    </row>
    <row r="197" customHeight="true" spans="1:13">
      <c r="A197" s="77">
        <v>4</v>
      </c>
      <c r="B197" s="77" t="s">
        <v>285</v>
      </c>
      <c r="C197" s="80" t="s">
        <v>227</v>
      </c>
      <c r="D197" s="81" t="s">
        <v>447</v>
      </c>
      <c r="E197" s="86">
        <v>1</v>
      </c>
      <c r="F197" s="87">
        <v>4.65</v>
      </c>
      <c r="G197" s="88" t="e">
        <f t="shared" si="5"/>
        <v>#NAME?</v>
      </c>
      <c r="H197" s="92" t="e">
        <f>_xlfn.XLOOKUP(C197,'县区绩效评价 '!C:C,'县区绩效评价 '!D:D,"",0)</f>
        <v>#NAME?</v>
      </c>
      <c r="I197" s="92">
        <v>0</v>
      </c>
      <c r="J197" s="93">
        <v>89.67</v>
      </c>
      <c r="K197" s="93">
        <f t="shared" si="6"/>
        <v>89.67</v>
      </c>
      <c r="L197" s="96" t="s">
        <v>227</v>
      </c>
      <c r="M197" s="93">
        <v>89.67</v>
      </c>
    </row>
    <row r="198" customHeight="true" spans="1:13">
      <c r="A198" s="77">
        <v>4</v>
      </c>
      <c r="B198" s="77" t="s">
        <v>285</v>
      </c>
      <c r="C198" s="80" t="s">
        <v>228</v>
      </c>
      <c r="D198" s="81" t="s">
        <v>448</v>
      </c>
      <c r="E198" s="86">
        <v>1</v>
      </c>
      <c r="F198" s="87">
        <v>7.27</v>
      </c>
      <c r="G198" s="88" t="e">
        <f t="shared" si="5"/>
        <v>#NAME?</v>
      </c>
      <c r="H198" s="92" t="e">
        <f>_xlfn.XLOOKUP(C198,'县区绩效评价 '!C:C,'县区绩效评价 '!D:D,"",0)</f>
        <v>#NAME?</v>
      </c>
      <c r="I198" s="92">
        <v>0</v>
      </c>
      <c r="J198" s="93">
        <v>91.17</v>
      </c>
      <c r="K198" s="93">
        <f t="shared" si="6"/>
        <v>91.17</v>
      </c>
      <c r="L198" s="96" t="s">
        <v>228</v>
      </c>
      <c r="M198" s="93">
        <v>91.17</v>
      </c>
    </row>
    <row r="199" customHeight="true" spans="1:13">
      <c r="A199" s="77">
        <v>4</v>
      </c>
      <c r="B199" s="77" t="s">
        <v>285</v>
      </c>
      <c r="C199" s="80" t="s">
        <v>229</v>
      </c>
      <c r="D199" s="81" t="s">
        <v>449</v>
      </c>
      <c r="E199" s="86">
        <v>1</v>
      </c>
      <c r="F199" s="87">
        <v>4.47</v>
      </c>
      <c r="G199" s="88" t="e">
        <f t="shared" si="5"/>
        <v>#NAME?</v>
      </c>
      <c r="H199" s="92" t="e">
        <f>_xlfn.XLOOKUP(C199,'县区绩效评价 '!C:C,'县区绩效评价 '!D:D,"",0)</f>
        <v>#NAME?</v>
      </c>
      <c r="I199" s="92">
        <v>0</v>
      </c>
      <c r="J199" s="93">
        <v>89.57</v>
      </c>
      <c r="K199" s="93">
        <f t="shared" si="6"/>
        <v>89.57</v>
      </c>
      <c r="L199" s="96" t="s">
        <v>229</v>
      </c>
      <c r="M199" s="93">
        <v>89.57</v>
      </c>
    </row>
    <row r="200" customHeight="true" spans="1:13">
      <c r="A200" s="77">
        <v>4</v>
      </c>
      <c r="B200" s="77" t="s">
        <v>285</v>
      </c>
      <c r="C200" s="80" t="s">
        <v>230</v>
      </c>
      <c r="D200" s="81" t="s">
        <v>450</v>
      </c>
      <c r="E200" s="86">
        <v>1</v>
      </c>
      <c r="F200" s="87">
        <v>8.8</v>
      </c>
      <c r="G200" s="88" t="e">
        <f t="shared" si="5"/>
        <v>#NAME?</v>
      </c>
      <c r="H200" s="92" t="e">
        <f>_xlfn.XLOOKUP(C200,'县区绩效评价 '!C:C,'县区绩效评价 '!D:D,"",0)</f>
        <v>#NAME?</v>
      </c>
      <c r="I200" s="92">
        <v>0</v>
      </c>
      <c r="J200" s="93">
        <v>92.05</v>
      </c>
      <c r="K200" s="93">
        <f t="shared" si="6"/>
        <v>92.05</v>
      </c>
      <c r="L200" s="96" t="s">
        <v>230</v>
      </c>
      <c r="M200" s="93">
        <v>92.05</v>
      </c>
    </row>
    <row r="201" customHeight="true" spans="1:13">
      <c r="A201" s="77">
        <v>4</v>
      </c>
      <c r="B201" s="77" t="s">
        <v>285</v>
      </c>
      <c r="C201" s="80" t="s">
        <v>231</v>
      </c>
      <c r="D201" s="81" t="s">
        <v>451</v>
      </c>
      <c r="E201" s="86">
        <v>1</v>
      </c>
      <c r="F201" s="87">
        <v>5.84</v>
      </c>
      <c r="G201" s="88" t="e">
        <f t="shared" si="5"/>
        <v>#NAME?</v>
      </c>
      <c r="H201" s="92" t="e">
        <f>_xlfn.XLOOKUP(C201,'县区绩效评价 '!C:C,'县区绩效评价 '!D:D,"",0)</f>
        <v>#NAME?</v>
      </c>
      <c r="I201" s="92">
        <v>0</v>
      </c>
      <c r="J201" s="93">
        <v>90.35</v>
      </c>
      <c r="K201" s="93">
        <f t="shared" si="6"/>
        <v>90.35</v>
      </c>
      <c r="L201" s="96" t="s">
        <v>231</v>
      </c>
      <c r="M201" s="93">
        <v>90.35</v>
      </c>
    </row>
    <row r="202" customHeight="true" spans="1:13">
      <c r="A202" s="77">
        <v>4</v>
      </c>
      <c r="B202" s="77" t="s">
        <v>285</v>
      </c>
      <c r="C202" s="80" t="s">
        <v>232</v>
      </c>
      <c r="D202" s="81" t="s">
        <v>452</v>
      </c>
      <c r="E202" s="86">
        <v>1</v>
      </c>
      <c r="F202" s="87">
        <v>10.16</v>
      </c>
      <c r="G202" s="88" t="e">
        <f t="shared" si="5"/>
        <v>#NAME?</v>
      </c>
      <c r="H202" s="92" t="e">
        <f>_xlfn.XLOOKUP(C202,'县区绩效评价 '!C:C,'县区绩效评价 '!D:D,"",0)</f>
        <v>#NAME?</v>
      </c>
      <c r="I202" s="92">
        <v>0</v>
      </c>
      <c r="J202" s="93">
        <v>92.83</v>
      </c>
      <c r="K202" s="93">
        <f t="shared" si="6"/>
        <v>92.83</v>
      </c>
      <c r="L202" s="96" t="s">
        <v>232</v>
      </c>
      <c r="M202" s="93">
        <v>92.83</v>
      </c>
    </row>
    <row r="203" customHeight="true" spans="1:13">
      <c r="A203" s="77">
        <v>4</v>
      </c>
      <c r="B203" s="77" t="s">
        <v>285</v>
      </c>
      <c r="C203" s="80" t="s">
        <v>233</v>
      </c>
      <c r="D203" s="81" t="s">
        <v>453</v>
      </c>
      <c r="E203" s="86">
        <v>1</v>
      </c>
      <c r="F203" s="87">
        <v>6.44</v>
      </c>
      <c r="G203" s="88" t="e">
        <f t="shared" si="5"/>
        <v>#NAME?</v>
      </c>
      <c r="H203" s="92" t="e">
        <f>_xlfn.XLOOKUP(C203,'县区绩效评价 '!C:C,'县区绩效评价 '!D:D,"",0)</f>
        <v>#NAME?</v>
      </c>
      <c r="I203" s="92">
        <v>0</v>
      </c>
      <c r="J203" s="93">
        <v>90.7</v>
      </c>
      <c r="K203" s="93">
        <f t="shared" si="6"/>
        <v>90.7</v>
      </c>
      <c r="L203" s="96" t="s">
        <v>233</v>
      </c>
      <c r="M203" s="93">
        <v>90.7</v>
      </c>
    </row>
    <row r="204" customHeight="true" spans="1:13">
      <c r="A204" s="77">
        <v>4</v>
      </c>
      <c r="B204" s="77" t="s">
        <v>285</v>
      </c>
      <c r="C204" s="80" t="s">
        <v>234</v>
      </c>
      <c r="D204" s="81" t="s">
        <v>454</v>
      </c>
      <c r="E204" s="86">
        <v>1</v>
      </c>
      <c r="F204" s="87">
        <v>6.73</v>
      </c>
      <c r="G204" s="88" t="e">
        <f>H204+I204</f>
        <v>#NAME?</v>
      </c>
      <c r="H204" s="92" t="e">
        <f>_xlfn.XLOOKUP(C204,'县区绩效评价 '!C:C,'县区绩效评价 '!D:D,"",0)</f>
        <v>#NAME?</v>
      </c>
      <c r="I204" s="92">
        <v>0</v>
      </c>
      <c r="J204" s="93">
        <v>90.86</v>
      </c>
      <c r="K204" s="93">
        <f t="shared" si="6"/>
        <v>90.86</v>
      </c>
      <c r="L204" s="96" t="s">
        <v>234</v>
      </c>
      <c r="M204" s="93">
        <v>90.86</v>
      </c>
    </row>
    <row r="205" customHeight="true" spans="1:13">
      <c r="A205" s="77">
        <v>4</v>
      </c>
      <c r="B205" s="77" t="s">
        <v>285</v>
      </c>
      <c r="C205" s="80" t="s">
        <v>235</v>
      </c>
      <c r="D205" s="81" t="s">
        <v>455</v>
      </c>
      <c r="E205" s="86">
        <v>1</v>
      </c>
      <c r="F205" s="87">
        <v>4.92</v>
      </c>
      <c r="G205" s="88" t="e">
        <f>H205+I205</f>
        <v>#NAME?</v>
      </c>
      <c r="H205" s="92" t="e">
        <f>_xlfn.XLOOKUP(C205,'县区绩效评价 '!C:C,'县区绩效评价 '!D:D,"",0)</f>
        <v>#NAME?</v>
      </c>
      <c r="I205" s="92">
        <v>0</v>
      </c>
      <c r="J205" s="93">
        <v>89.82</v>
      </c>
      <c r="K205" s="93">
        <f t="shared" si="6"/>
        <v>89.82</v>
      </c>
      <c r="L205" s="96" t="s">
        <v>235</v>
      </c>
      <c r="M205" s="93">
        <v>89.82</v>
      </c>
    </row>
    <row r="206" customHeight="true" spans="1:13">
      <c r="A206" s="77">
        <v>4</v>
      </c>
      <c r="B206" s="77" t="s">
        <v>285</v>
      </c>
      <c r="C206" s="80" t="s">
        <v>236</v>
      </c>
      <c r="D206" s="81" t="s">
        <v>456</v>
      </c>
      <c r="E206" s="86">
        <v>1</v>
      </c>
      <c r="F206" s="87">
        <v>3.04</v>
      </c>
      <c r="G206" s="88" t="e">
        <f>H206+I206</f>
        <v>#NAME?</v>
      </c>
      <c r="H206" s="92" t="e">
        <f>_xlfn.XLOOKUP(C206,'县区绩效评价 '!C:C,'县区绩效评价 '!D:D,"",0)</f>
        <v>#NAME?</v>
      </c>
      <c r="I206" s="92">
        <v>0</v>
      </c>
      <c r="J206" s="93">
        <v>88.75</v>
      </c>
      <c r="K206" s="93">
        <f t="shared" si="6"/>
        <v>88.75</v>
      </c>
      <c r="L206" s="96" t="s">
        <v>236</v>
      </c>
      <c r="M206" s="93">
        <v>88.75</v>
      </c>
    </row>
    <row r="207" customHeight="true" spans="1:13">
      <c r="A207" s="77">
        <v>4</v>
      </c>
      <c r="B207" s="77" t="s">
        <v>285</v>
      </c>
      <c r="C207" s="80" t="s">
        <v>237</v>
      </c>
      <c r="D207" s="81" t="s">
        <v>457</v>
      </c>
      <c r="E207" s="86">
        <v>1</v>
      </c>
      <c r="F207" s="87">
        <v>3.29</v>
      </c>
      <c r="G207" s="88" t="e">
        <f>H207+I207</f>
        <v>#NAME?</v>
      </c>
      <c r="H207" s="92" t="e">
        <f>_xlfn.XLOOKUP(C207,'县区绩效评价 '!C:C,'县区绩效评价 '!D:D,"",0)</f>
        <v>#NAME?</v>
      </c>
      <c r="I207" s="92">
        <v>0</v>
      </c>
      <c r="J207" s="93">
        <v>88.89</v>
      </c>
      <c r="K207" s="93">
        <f t="shared" si="6"/>
        <v>88.89</v>
      </c>
      <c r="L207" s="96" t="s">
        <v>237</v>
      </c>
      <c r="M207" s="93">
        <v>88.89</v>
      </c>
    </row>
    <row r="208" customHeight="true" spans="1:13">
      <c r="A208" s="77">
        <v>4</v>
      </c>
      <c r="B208" s="77" t="s">
        <v>285</v>
      </c>
      <c r="C208" s="80" t="s">
        <v>238</v>
      </c>
      <c r="D208" s="81" t="s">
        <v>458</v>
      </c>
      <c r="E208" s="86">
        <v>1</v>
      </c>
      <c r="F208" s="87">
        <v>2.48</v>
      </c>
      <c r="G208" s="88" t="e">
        <f>H208+I208</f>
        <v>#NAME?</v>
      </c>
      <c r="H208" s="92" t="e">
        <f>_xlfn.XLOOKUP(C208,'县区绩效评价 '!C:C,'县区绩效评价 '!D:D,"",0)</f>
        <v>#NAME?</v>
      </c>
      <c r="I208" s="92">
        <v>0</v>
      </c>
      <c r="J208" s="93">
        <v>88.42</v>
      </c>
      <c r="K208" s="93">
        <f t="shared" si="6"/>
        <v>88.42</v>
      </c>
      <c r="L208" s="96" t="s">
        <v>238</v>
      </c>
      <c r="M208" s="93">
        <v>88.42</v>
      </c>
    </row>
    <row r="209" customHeight="true" spans="1:13">
      <c r="A209" s="77">
        <v>1</v>
      </c>
      <c r="B209" s="77" t="s">
        <v>269</v>
      </c>
      <c r="C209" s="82" t="s">
        <v>36</v>
      </c>
      <c r="D209" s="83" t="s">
        <v>459</v>
      </c>
      <c r="E209" s="90">
        <f>SUM(E210:E227)</f>
        <v>18</v>
      </c>
      <c r="F209" s="91">
        <f>F210*2</f>
        <v>978.1</v>
      </c>
      <c r="G209" s="88">
        <v>0</v>
      </c>
      <c r="H209" s="92">
        <v>0</v>
      </c>
      <c r="I209" s="92">
        <v>0</v>
      </c>
      <c r="J209" s="93">
        <v>2330.6</v>
      </c>
      <c r="K209" s="93">
        <f t="shared" si="6"/>
        <v>2330.6</v>
      </c>
      <c r="L209" s="95" t="s">
        <v>36</v>
      </c>
      <c r="M209" s="93">
        <v>2330.6</v>
      </c>
    </row>
    <row r="210" customHeight="true" spans="1:13">
      <c r="A210" s="77">
        <v>2</v>
      </c>
      <c r="B210" s="77" t="s">
        <v>271</v>
      </c>
      <c r="C210" s="84" t="str">
        <f>C209&amp;"本级"</f>
        <v>凉山州本级</v>
      </c>
      <c r="D210" s="83" t="s">
        <v>268</v>
      </c>
      <c r="E210" s="86">
        <v>1</v>
      </c>
      <c r="F210" s="91">
        <f>SUM(F211:F227)</f>
        <v>489.05</v>
      </c>
      <c r="G210" s="88" t="e">
        <f t="shared" ref="G210:G227" si="7">H210+I210</f>
        <v>#NAME?</v>
      </c>
      <c r="H210" s="92">
        <v>0</v>
      </c>
      <c r="I210" s="92" t="e">
        <f>_xlfn.XLOOKUP(C210,市州绩效评价!A:A,市州绩效评价!C:C,"",0)</f>
        <v>#NAME?</v>
      </c>
      <c r="J210" s="93">
        <v>570.81</v>
      </c>
      <c r="K210" s="93">
        <f t="shared" si="6"/>
        <v>570.81</v>
      </c>
      <c r="L210" s="96" t="s">
        <v>239</v>
      </c>
      <c r="M210" s="93">
        <v>570.81</v>
      </c>
    </row>
    <row r="211" customHeight="true" spans="1:13">
      <c r="A211" s="77">
        <v>4</v>
      </c>
      <c r="B211" s="77" t="s">
        <v>285</v>
      </c>
      <c r="C211" s="80" t="s">
        <v>240</v>
      </c>
      <c r="D211" s="81" t="s">
        <v>460</v>
      </c>
      <c r="E211" s="86">
        <v>1</v>
      </c>
      <c r="F211" s="87">
        <v>96.58</v>
      </c>
      <c r="G211" s="88" t="e">
        <f t="shared" si="7"/>
        <v>#NAME?</v>
      </c>
      <c r="H211" s="92" t="e">
        <f>_xlfn.XLOOKUP(C211,'县区绩效评价 '!C:C,'县区绩效评价 '!D:D,"",0)</f>
        <v>#NAME?</v>
      </c>
      <c r="I211" s="92">
        <v>0</v>
      </c>
      <c r="J211" s="93">
        <v>142.45</v>
      </c>
      <c r="K211" s="93">
        <f t="shared" si="6"/>
        <v>142.45</v>
      </c>
      <c r="L211" s="96" t="s">
        <v>240</v>
      </c>
      <c r="M211" s="93">
        <v>142.45</v>
      </c>
    </row>
    <row r="212" customHeight="true" spans="1:13">
      <c r="A212" s="77">
        <v>4</v>
      </c>
      <c r="B212" s="77" t="s">
        <v>285</v>
      </c>
      <c r="C212" s="80" t="s">
        <v>241</v>
      </c>
      <c r="D212" s="81" t="s">
        <v>461</v>
      </c>
      <c r="E212" s="86">
        <v>1</v>
      </c>
      <c r="F212" s="87">
        <v>39.21</v>
      </c>
      <c r="G212" s="88" t="e">
        <f t="shared" si="7"/>
        <v>#NAME?</v>
      </c>
      <c r="H212" s="92" t="e">
        <f>_xlfn.XLOOKUP(C212,'县区绩效评价 '!C:C,'县区绩效评价 '!D:D,"",0)</f>
        <v>#NAME?</v>
      </c>
      <c r="I212" s="92">
        <v>0</v>
      </c>
      <c r="J212" s="93">
        <v>99.49</v>
      </c>
      <c r="K212" s="93">
        <f t="shared" si="6"/>
        <v>99.49</v>
      </c>
      <c r="L212" s="96" t="s">
        <v>242</v>
      </c>
      <c r="M212" s="93">
        <v>109.51</v>
      </c>
    </row>
    <row r="213" customHeight="true" spans="1:13">
      <c r="A213" s="77">
        <v>4</v>
      </c>
      <c r="B213" s="77" t="s">
        <v>285</v>
      </c>
      <c r="C213" s="80" t="s">
        <v>242</v>
      </c>
      <c r="D213" s="81" t="s">
        <v>462</v>
      </c>
      <c r="E213" s="86">
        <v>1</v>
      </c>
      <c r="F213" s="87">
        <v>12.42</v>
      </c>
      <c r="G213" s="88" t="e">
        <f t="shared" si="7"/>
        <v>#NAME?</v>
      </c>
      <c r="H213" s="92" t="e">
        <f>_xlfn.XLOOKUP(C213,'县区绩效评价 '!C:C,'县区绩效评价 '!D:D,"",0)</f>
        <v>#NAME?</v>
      </c>
      <c r="I213" s="92">
        <v>0</v>
      </c>
      <c r="J213" s="93">
        <v>109.51</v>
      </c>
      <c r="K213" s="93">
        <f t="shared" si="6"/>
        <v>109.51</v>
      </c>
      <c r="L213" s="96" t="s">
        <v>243</v>
      </c>
      <c r="M213" s="93">
        <v>94.13</v>
      </c>
    </row>
    <row r="214" customHeight="true" spans="1:13">
      <c r="A214" s="77">
        <v>4</v>
      </c>
      <c r="B214" s="77" t="s">
        <v>285</v>
      </c>
      <c r="C214" s="80" t="s">
        <v>243</v>
      </c>
      <c r="D214" s="81" t="s">
        <v>463</v>
      </c>
      <c r="E214" s="86">
        <v>1</v>
      </c>
      <c r="F214" s="87">
        <v>34.31</v>
      </c>
      <c r="G214" s="88" t="e">
        <f t="shared" si="7"/>
        <v>#NAME?</v>
      </c>
      <c r="H214" s="92" t="e">
        <f>_xlfn.XLOOKUP(C214,'县区绩效评价 '!C:C,'县区绩效评价 '!D:D,"",0)</f>
        <v>#NAME?</v>
      </c>
      <c r="I214" s="92">
        <v>0</v>
      </c>
      <c r="J214" s="93">
        <v>94.13</v>
      </c>
      <c r="K214" s="93">
        <f t="shared" si="6"/>
        <v>94.13</v>
      </c>
      <c r="L214" s="96" t="s">
        <v>244</v>
      </c>
      <c r="M214" s="93">
        <v>106.7</v>
      </c>
    </row>
    <row r="215" customHeight="true" spans="1:13">
      <c r="A215" s="77">
        <v>4</v>
      </c>
      <c r="B215" s="77" t="s">
        <v>285</v>
      </c>
      <c r="C215" s="80" t="s">
        <v>244</v>
      </c>
      <c r="D215" s="81" t="s">
        <v>464</v>
      </c>
      <c r="E215" s="86">
        <v>1</v>
      </c>
      <c r="F215" s="87">
        <v>21.75</v>
      </c>
      <c r="G215" s="88" t="e">
        <f t="shared" si="7"/>
        <v>#NAME?</v>
      </c>
      <c r="H215" s="92" t="e">
        <f>_xlfn.XLOOKUP(C215,'县区绩效评价 '!C:C,'县区绩效评价 '!D:D,"",0)</f>
        <v>#NAME?</v>
      </c>
      <c r="I215" s="92">
        <v>0</v>
      </c>
      <c r="J215" s="93">
        <v>106.7</v>
      </c>
      <c r="K215" s="93">
        <f t="shared" si="6"/>
        <v>106.7</v>
      </c>
      <c r="L215" s="96" t="s">
        <v>241</v>
      </c>
      <c r="M215" s="93">
        <v>99.49</v>
      </c>
    </row>
    <row r="216" customHeight="true" spans="1:13">
      <c r="A216" s="77">
        <v>4</v>
      </c>
      <c r="B216" s="77" t="s">
        <v>285</v>
      </c>
      <c r="C216" s="80" t="s">
        <v>245</v>
      </c>
      <c r="D216" s="81" t="s">
        <v>465</v>
      </c>
      <c r="E216" s="86">
        <v>1</v>
      </c>
      <c r="F216" s="87">
        <v>34.5</v>
      </c>
      <c r="G216" s="88" t="e">
        <f t="shared" si="7"/>
        <v>#NAME?</v>
      </c>
      <c r="H216" s="92" t="e">
        <f>_xlfn.XLOOKUP(C216,'县区绩效评价 '!C:C,'县区绩效评价 '!D:D,"",0)</f>
        <v>#NAME?</v>
      </c>
      <c r="I216" s="92">
        <v>0</v>
      </c>
      <c r="J216" s="93">
        <v>106.81</v>
      </c>
      <c r="K216" s="93">
        <f t="shared" si="6"/>
        <v>106.81</v>
      </c>
      <c r="L216" s="96" t="s">
        <v>245</v>
      </c>
      <c r="M216" s="93">
        <v>106.81</v>
      </c>
    </row>
    <row r="217" customHeight="true" spans="1:13">
      <c r="A217" s="77">
        <v>4</v>
      </c>
      <c r="B217" s="77" t="s">
        <v>285</v>
      </c>
      <c r="C217" s="80" t="s">
        <v>246</v>
      </c>
      <c r="D217" s="81" t="s">
        <v>466</v>
      </c>
      <c r="E217" s="86">
        <v>1</v>
      </c>
      <c r="F217" s="87">
        <v>18.41</v>
      </c>
      <c r="G217" s="88" t="e">
        <f t="shared" si="7"/>
        <v>#NAME?</v>
      </c>
      <c r="H217" s="92" t="e">
        <f>_xlfn.XLOOKUP(C217,'县区绩效评价 '!C:C,'县区绩效评价 '!D:D,"",0)</f>
        <v>#NAME?</v>
      </c>
      <c r="I217" s="92">
        <v>0</v>
      </c>
      <c r="J217" s="93">
        <v>97.57</v>
      </c>
      <c r="K217" s="93">
        <f t="shared" si="6"/>
        <v>97.57</v>
      </c>
      <c r="L217" s="96" t="s">
        <v>246</v>
      </c>
      <c r="M217" s="93">
        <v>97.57</v>
      </c>
    </row>
    <row r="218" customHeight="true" spans="1:13">
      <c r="A218" s="77">
        <v>4</v>
      </c>
      <c r="B218" s="77" t="s">
        <v>285</v>
      </c>
      <c r="C218" s="80" t="s">
        <v>247</v>
      </c>
      <c r="D218" s="81" t="s">
        <v>467</v>
      </c>
      <c r="E218" s="86">
        <v>1</v>
      </c>
      <c r="F218" s="87">
        <v>18.21</v>
      </c>
      <c r="G218" s="88" t="e">
        <f t="shared" si="7"/>
        <v>#NAME?</v>
      </c>
      <c r="H218" s="92" t="e">
        <f>_xlfn.XLOOKUP(C218,'县区绩效评价 '!C:C,'县区绩效评价 '!D:D,"",0)</f>
        <v>#NAME?</v>
      </c>
      <c r="I218" s="92">
        <v>0</v>
      </c>
      <c r="J218" s="93">
        <v>97.46</v>
      </c>
      <c r="K218" s="93">
        <f t="shared" si="6"/>
        <v>97.46</v>
      </c>
      <c r="L218" s="96" t="s">
        <v>247</v>
      </c>
      <c r="M218" s="93">
        <v>97.46</v>
      </c>
    </row>
    <row r="219" customHeight="true" spans="1:13">
      <c r="A219" s="77">
        <v>4</v>
      </c>
      <c r="B219" s="77" t="s">
        <v>285</v>
      </c>
      <c r="C219" s="80" t="s">
        <v>248</v>
      </c>
      <c r="D219" s="81" t="s">
        <v>468</v>
      </c>
      <c r="E219" s="86">
        <v>1</v>
      </c>
      <c r="F219" s="87">
        <v>18.8</v>
      </c>
      <c r="G219" s="88" t="e">
        <f t="shared" si="7"/>
        <v>#NAME?</v>
      </c>
      <c r="H219" s="92" t="e">
        <f>_xlfn.XLOOKUP(C219,'县区绩效评价 '!C:C,'县区绩效评价 '!D:D,"",0)</f>
        <v>#NAME?</v>
      </c>
      <c r="I219" s="92">
        <v>0</v>
      </c>
      <c r="J219" s="93">
        <v>97.79</v>
      </c>
      <c r="K219" s="93">
        <f t="shared" si="6"/>
        <v>97.79</v>
      </c>
      <c r="L219" s="96" t="s">
        <v>248</v>
      </c>
      <c r="M219" s="93">
        <v>97.79</v>
      </c>
    </row>
    <row r="220" customHeight="true" spans="1:13">
      <c r="A220" s="77">
        <v>4</v>
      </c>
      <c r="B220" s="77" t="s">
        <v>285</v>
      </c>
      <c r="C220" s="80" t="s">
        <v>249</v>
      </c>
      <c r="D220" s="81" t="s">
        <v>469</v>
      </c>
      <c r="E220" s="86">
        <v>1</v>
      </c>
      <c r="F220" s="87">
        <v>17.06</v>
      </c>
      <c r="G220" s="88" t="e">
        <f t="shared" si="7"/>
        <v>#NAME?</v>
      </c>
      <c r="H220" s="92" t="e">
        <f>_xlfn.XLOOKUP(C220,'县区绩效评价 '!C:C,'县区绩效评价 '!D:D,"",0)</f>
        <v>#NAME?</v>
      </c>
      <c r="I220" s="92">
        <v>0</v>
      </c>
      <c r="J220" s="93">
        <v>96.8</v>
      </c>
      <c r="K220" s="93">
        <f t="shared" si="6"/>
        <v>96.8</v>
      </c>
      <c r="L220" s="96" t="s">
        <v>249</v>
      </c>
      <c r="M220" s="93">
        <v>96.8</v>
      </c>
    </row>
    <row r="221" customHeight="true" spans="1:13">
      <c r="A221" s="77">
        <v>4</v>
      </c>
      <c r="B221" s="77" t="s">
        <v>285</v>
      </c>
      <c r="C221" s="80" t="s">
        <v>250</v>
      </c>
      <c r="D221" s="81" t="s">
        <v>470</v>
      </c>
      <c r="E221" s="86">
        <v>1</v>
      </c>
      <c r="F221" s="87">
        <v>25.57</v>
      </c>
      <c r="G221" s="88" t="e">
        <f t="shared" si="7"/>
        <v>#NAME?</v>
      </c>
      <c r="H221" s="92" t="e">
        <f>_xlfn.XLOOKUP(C221,'县区绩效评价 '!C:C,'县区绩效评价 '!D:D,"",0)</f>
        <v>#NAME?</v>
      </c>
      <c r="I221" s="92">
        <v>0</v>
      </c>
      <c r="J221" s="93">
        <v>101.68</v>
      </c>
      <c r="K221" s="93">
        <f t="shared" si="6"/>
        <v>101.68</v>
      </c>
      <c r="L221" s="96" t="s">
        <v>250</v>
      </c>
      <c r="M221" s="93">
        <v>101.68</v>
      </c>
    </row>
    <row r="222" customHeight="true" spans="1:13">
      <c r="A222" s="77">
        <v>4</v>
      </c>
      <c r="B222" s="77" t="s">
        <v>285</v>
      </c>
      <c r="C222" s="80" t="s">
        <v>251</v>
      </c>
      <c r="D222" s="81" t="s">
        <v>471</v>
      </c>
      <c r="E222" s="86">
        <v>1</v>
      </c>
      <c r="F222" s="87">
        <v>16.06</v>
      </c>
      <c r="G222" s="88" t="e">
        <f t="shared" si="7"/>
        <v>#NAME?</v>
      </c>
      <c r="H222" s="92" t="e">
        <f>_xlfn.XLOOKUP(C222,'县区绩效评价 '!C:C,'县区绩效评价 '!D:D,"",0)</f>
        <v>#NAME?</v>
      </c>
      <c r="I222" s="92">
        <v>0</v>
      </c>
      <c r="J222" s="93">
        <v>96.22</v>
      </c>
      <c r="K222" s="93">
        <f t="shared" si="6"/>
        <v>96.22</v>
      </c>
      <c r="L222" s="96" t="s">
        <v>251</v>
      </c>
      <c r="M222" s="93">
        <v>96.22</v>
      </c>
    </row>
    <row r="223" customHeight="true" spans="1:13">
      <c r="A223" s="77">
        <v>4</v>
      </c>
      <c r="B223" s="77" t="s">
        <v>285</v>
      </c>
      <c r="C223" s="80" t="s">
        <v>252</v>
      </c>
      <c r="D223" s="81" t="s">
        <v>472</v>
      </c>
      <c r="E223" s="86">
        <v>1</v>
      </c>
      <c r="F223" s="87">
        <v>36.51</v>
      </c>
      <c r="G223" s="88" t="e">
        <f t="shared" si="7"/>
        <v>#NAME?</v>
      </c>
      <c r="H223" s="92" t="e">
        <f>_xlfn.XLOOKUP(C223,'县区绩效评价 '!C:C,'县区绩效评价 '!D:D,"",0)</f>
        <v>#NAME?</v>
      </c>
      <c r="I223" s="92">
        <v>0</v>
      </c>
      <c r="J223" s="93">
        <v>107.96</v>
      </c>
      <c r="K223" s="93">
        <f t="shared" si="6"/>
        <v>107.96</v>
      </c>
      <c r="L223" s="96" t="s">
        <v>252</v>
      </c>
      <c r="M223" s="93">
        <v>107.96</v>
      </c>
    </row>
    <row r="224" customHeight="true" spans="1:13">
      <c r="A224" s="77">
        <v>4</v>
      </c>
      <c r="B224" s="77" t="s">
        <v>285</v>
      </c>
      <c r="C224" s="80" t="s">
        <v>253</v>
      </c>
      <c r="D224" s="81" t="s">
        <v>473</v>
      </c>
      <c r="E224" s="86">
        <v>1</v>
      </c>
      <c r="F224" s="87">
        <v>30.47</v>
      </c>
      <c r="G224" s="88" t="e">
        <f t="shared" si="7"/>
        <v>#NAME?</v>
      </c>
      <c r="H224" s="92" t="e">
        <f>_xlfn.XLOOKUP(C224,'县区绩效评价 '!C:C,'县区绩效评价 '!D:D,"",0)</f>
        <v>#NAME?</v>
      </c>
      <c r="I224" s="92">
        <v>0</v>
      </c>
      <c r="J224" s="93">
        <v>104.49</v>
      </c>
      <c r="K224" s="93">
        <f t="shared" si="6"/>
        <v>104.49</v>
      </c>
      <c r="L224" s="96" t="s">
        <v>253</v>
      </c>
      <c r="M224" s="93">
        <v>104.49</v>
      </c>
    </row>
    <row r="225" customHeight="true" spans="1:13">
      <c r="A225" s="77">
        <v>4</v>
      </c>
      <c r="B225" s="77" t="s">
        <v>285</v>
      </c>
      <c r="C225" s="80" t="s">
        <v>254</v>
      </c>
      <c r="D225" s="81" t="s">
        <v>474</v>
      </c>
      <c r="E225" s="86">
        <v>1</v>
      </c>
      <c r="F225" s="87">
        <v>20.77</v>
      </c>
      <c r="G225" s="88" t="e">
        <f t="shared" si="7"/>
        <v>#NAME?</v>
      </c>
      <c r="H225" s="92" t="e">
        <f>_xlfn.XLOOKUP(C225,'县区绩效评价 '!C:C,'县区绩效评价 '!D:D,"",0)</f>
        <v>#NAME?</v>
      </c>
      <c r="I225" s="92">
        <v>0</v>
      </c>
      <c r="J225" s="93">
        <v>98.93</v>
      </c>
      <c r="K225" s="93">
        <f t="shared" si="6"/>
        <v>98.93</v>
      </c>
      <c r="L225" s="96" t="s">
        <v>254</v>
      </c>
      <c r="M225" s="93">
        <v>98.93</v>
      </c>
    </row>
    <row r="226" customHeight="true" spans="1:13">
      <c r="A226" s="77">
        <v>4</v>
      </c>
      <c r="B226" s="77" t="s">
        <v>285</v>
      </c>
      <c r="C226" s="80" t="s">
        <v>255</v>
      </c>
      <c r="D226" s="81" t="s">
        <v>475</v>
      </c>
      <c r="E226" s="86">
        <v>1</v>
      </c>
      <c r="F226" s="87">
        <v>24.13</v>
      </c>
      <c r="G226" s="88" t="e">
        <f t="shared" si="7"/>
        <v>#NAME?</v>
      </c>
      <c r="H226" s="92" t="e">
        <f>_xlfn.XLOOKUP(C226,'县区绩效评价 '!C:C,'县区绩效评价 '!D:D,"",0)</f>
        <v>#NAME?</v>
      </c>
      <c r="I226" s="92">
        <v>0</v>
      </c>
      <c r="J226" s="93">
        <v>100.85</v>
      </c>
      <c r="K226" s="93">
        <f t="shared" si="6"/>
        <v>100.85</v>
      </c>
      <c r="L226" s="96" t="s">
        <v>255</v>
      </c>
      <c r="M226" s="93">
        <v>100.85</v>
      </c>
    </row>
    <row r="227" customHeight="true" spans="1:13">
      <c r="A227" s="77">
        <v>4</v>
      </c>
      <c r="B227" s="77" t="s">
        <v>285</v>
      </c>
      <c r="C227" s="80" t="s">
        <v>256</v>
      </c>
      <c r="D227" s="81" t="s">
        <v>476</v>
      </c>
      <c r="E227" s="86">
        <v>1</v>
      </c>
      <c r="F227" s="87">
        <v>24.29</v>
      </c>
      <c r="G227" s="88" t="e">
        <f t="shared" si="7"/>
        <v>#NAME?</v>
      </c>
      <c r="H227" s="92" t="e">
        <f>_xlfn.XLOOKUP(C227,'县区绩效评价 '!C:C,'县区绩效评价 '!D:D,"",0)</f>
        <v>#NAME?</v>
      </c>
      <c r="I227" s="92">
        <v>0</v>
      </c>
      <c r="J227" s="93">
        <v>100.95</v>
      </c>
      <c r="K227" s="93">
        <f t="shared" si="6"/>
        <v>100.95</v>
      </c>
      <c r="L227" s="96" t="s">
        <v>256</v>
      </c>
      <c r="M227" s="93">
        <v>100.95</v>
      </c>
    </row>
  </sheetData>
  <autoFilter ref="A1:K227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24"/>
  <sheetViews>
    <sheetView zoomScale="80" zoomScaleNormal="80" topLeftCell="B1" workbookViewId="0">
      <selection activeCell="A1" sqref="A$1:A$1048576"/>
    </sheetView>
  </sheetViews>
  <sheetFormatPr defaultColWidth="9" defaultRowHeight="13.5"/>
  <cols>
    <col min="1" max="1" width="10.875" hidden="true" customWidth="true"/>
    <col min="2" max="2" width="9.625" customWidth="true"/>
    <col min="3" max="3" width="9.375"/>
    <col min="6" max="7" width="9.25"/>
    <col min="10" max="11" width="9.25"/>
    <col min="13" max="14" width="9.25"/>
    <col min="45" max="46" width="9.25"/>
  </cols>
  <sheetData>
    <row r="1" ht="23.25" spans="2:54">
      <c r="B1" s="72" t="s">
        <v>477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4"/>
      <c r="AH1" s="72"/>
      <c r="AI1" s="72"/>
      <c r="AJ1" s="74"/>
      <c r="AK1" s="72"/>
      <c r="AL1" s="72"/>
      <c r="AM1" s="74"/>
      <c r="AN1" s="74"/>
      <c r="AO1" s="74"/>
      <c r="AP1" s="74"/>
      <c r="AQ1" s="72"/>
      <c r="AR1" s="72"/>
      <c r="AS1" s="72"/>
      <c r="AT1" s="72"/>
      <c r="AU1" s="72"/>
      <c r="AV1" s="74"/>
      <c r="AW1" s="72"/>
      <c r="AX1" s="72"/>
      <c r="AY1" s="74"/>
      <c r="AZ1" s="72"/>
      <c r="BA1" s="72"/>
      <c r="BB1" s="74"/>
    </row>
    <row r="2" spans="2:54">
      <c r="B2" s="27" t="s">
        <v>478</v>
      </c>
      <c r="C2" s="27" t="s">
        <v>479</v>
      </c>
      <c r="D2" s="26" t="s">
        <v>480</v>
      </c>
      <c r="E2" s="27"/>
      <c r="F2" s="28"/>
      <c r="G2" s="26" t="s">
        <v>481</v>
      </c>
      <c r="H2" s="27"/>
      <c r="I2" s="28"/>
      <c r="J2" s="26" t="s">
        <v>482</v>
      </c>
      <c r="K2" s="27"/>
      <c r="L2" s="28"/>
      <c r="M2" s="26" t="s">
        <v>483</v>
      </c>
      <c r="N2" s="27"/>
      <c r="O2" s="28"/>
      <c r="P2" s="26" t="s">
        <v>484</v>
      </c>
      <c r="Q2" s="27"/>
      <c r="R2" s="28"/>
      <c r="S2" s="26" t="s">
        <v>485</v>
      </c>
      <c r="T2" s="27"/>
      <c r="U2" s="28"/>
      <c r="V2" s="26" t="s">
        <v>486</v>
      </c>
      <c r="W2" s="27"/>
      <c r="X2" s="28"/>
      <c r="Y2" s="42" t="s">
        <v>487</v>
      </c>
      <c r="Z2" s="36"/>
      <c r="AA2" s="37"/>
      <c r="AB2" s="36" t="s">
        <v>488</v>
      </c>
      <c r="AC2" s="36"/>
      <c r="AD2" s="37"/>
      <c r="AE2" s="38" t="s">
        <v>489</v>
      </c>
      <c r="AF2" s="38"/>
      <c r="AG2" s="18"/>
      <c r="AH2" s="17" t="s">
        <v>490</v>
      </c>
      <c r="AI2" s="17"/>
      <c r="AJ2" s="18"/>
      <c r="AK2" s="17" t="s">
        <v>491</v>
      </c>
      <c r="AL2" s="17"/>
      <c r="AM2" s="18"/>
      <c r="AN2" s="42" t="s">
        <v>492</v>
      </c>
      <c r="AO2" s="36"/>
      <c r="AP2" s="36"/>
      <c r="AQ2" s="42" t="s">
        <v>493</v>
      </c>
      <c r="AR2" s="36"/>
      <c r="AS2" s="37"/>
      <c r="AT2" s="17" t="s">
        <v>494</v>
      </c>
      <c r="AU2" s="17"/>
      <c r="AV2" s="18"/>
      <c r="AW2" s="17" t="s">
        <v>495</v>
      </c>
      <c r="AX2" s="18"/>
      <c r="AY2" s="18"/>
      <c r="AZ2" s="17" t="s">
        <v>496</v>
      </c>
      <c r="BA2" s="18"/>
      <c r="BB2" s="18"/>
    </row>
    <row r="3" ht="24" spans="2:54">
      <c r="B3" s="27"/>
      <c r="C3" s="27"/>
      <c r="D3" s="27" t="s">
        <v>497</v>
      </c>
      <c r="E3" s="27" t="s">
        <v>498</v>
      </c>
      <c r="F3" s="28" t="s">
        <v>122</v>
      </c>
      <c r="G3" s="27" t="s">
        <v>497</v>
      </c>
      <c r="H3" s="27" t="s">
        <v>498</v>
      </c>
      <c r="I3" s="28" t="s">
        <v>122</v>
      </c>
      <c r="J3" s="27" t="s">
        <v>497</v>
      </c>
      <c r="K3" s="27" t="s">
        <v>498</v>
      </c>
      <c r="L3" s="28" t="s">
        <v>122</v>
      </c>
      <c r="M3" s="27" t="s">
        <v>497</v>
      </c>
      <c r="N3" s="27" t="s">
        <v>498</v>
      </c>
      <c r="O3" s="28" t="s">
        <v>122</v>
      </c>
      <c r="P3" s="27" t="s">
        <v>497</v>
      </c>
      <c r="Q3" s="27" t="s">
        <v>498</v>
      </c>
      <c r="R3" s="28" t="s">
        <v>122</v>
      </c>
      <c r="S3" s="27" t="s">
        <v>497</v>
      </c>
      <c r="T3" s="27" t="s">
        <v>498</v>
      </c>
      <c r="U3" s="28" t="s">
        <v>122</v>
      </c>
      <c r="V3" s="27" t="s">
        <v>497</v>
      </c>
      <c r="W3" s="27" t="s">
        <v>498</v>
      </c>
      <c r="X3" s="28" t="s">
        <v>122</v>
      </c>
      <c r="Y3" s="17" t="s">
        <v>497</v>
      </c>
      <c r="Z3" s="17" t="s">
        <v>498</v>
      </c>
      <c r="AA3" s="18" t="s">
        <v>122</v>
      </c>
      <c r="AB3" s="38" t="s">
        <v>499</v>
      </c>
      <c r="AC3" s="38" t="s">
        <v>500</v>
      </c>
      <c r="AD3" s="18" t="s">
        <v>122</v>
      </c>
      <c r="AE3" s="38" t="s">
        <v>497</v>
      </c>
      <c r="AF3" s="38" t="s">
        <v>498</v>
      </c>
      <c r="AG3" s="18" t="s">
        <v>122</v>
      </c>
      <c r="AH3" s="17" t="s">
        <v>497</v>
      </c>
      <c r="AI3" s="17" t="s">
        <v>498</v>
      </c>
      <c r="AJ3" s="18" t="s">
        <v>122</v>
      </c>
      <c r="AK3" s="17" t="s">
        <v>499</v>
      </c>
      <c r="AL3" s="17" t="s">
        <v>500</v>
      </c>
      <c r="AM3" s="18" t="s">
        <v>122</v>
      </c>
      <c r="AN3" s="38" t="s">
        <v>497</v>
      </c>
      <c r="AO3" s="38" t="s">
        <v>498</v>
      </c>
      <c r="AP3" s="18" t="s">
        <v>122</v>
      </c>
      <c r="AQ3" s="38" t="s">
        <v>499</v>
      </c>
      <c r="AR3" s="38" t="s">
        <v>500</v>
      </c>
      <c r="AS3" s="18" t="s">
        <v>122</v>
      </c>
      <c r="AT3" s="38" t="s">
        <v>499</v>
      </c>
      <c r="AU3" s="38" t="s">
        <v>500</v>
      </c>
      <c r="AV3" s="18" t="s">
        <v>122</v>
      </c>
      <c r="AW3" s="38" t="s">
        <v>499</v>
      </c>
      <c r="AX3" s="38" t="s">
        <v>500</v>
      </c>
      <c r="AY3" s="18" t="s">
        <v>122</v>
      </c>
      <c r="AZ3" s="38" t="s">
        <v>499</v>
      </c>
      <c r="BA3" s="38" t="s">
        <v>500</v>
      </c>
      <c r="BB3" s="18" t="s">
        <v>122</v>
      </c>
    </row>
    <row r="4" s="71" customFormat="true" spans="1:54">
      <c r="A4" s="71" t="str">
        <f>B4&amp;"本级"</f>
        <v>成都市本级</v>
      </c>
      <c r="B4" s="73" t="s">
        <v>16</v>
      </c>
      <c r="C4" s="23">
        <f>SUM(F4,I4,L4,O4,R4,U4,X4,AA4,AD4,AG4,AJ4,AM4,AP4,,AS4,AV4,AY4,BB4)</f>
        <v>83.126</v>
      </c>
      <c r="D4" s="23">
        <v>33.46</v>
      </c>
      <c r="E4" s="23">
        <v>32.72</v>
      </c>
      <c r="F4" s="23">
        <v>11.25</v>
      </c>
      <c r="G4" s="23">
        <v>67.143</v>
      </c>
      <c r="H4" s="23">
        <v>61.429</v>
      </c>
      <c r="I4" s="23">
        <v>7.5</v>
      </c>
      <c r="J4" s="23">
        <v>109.9</v>
      </c>
      <c r="K4" s="23">
        <v>115.04</v>
      </c>
      <c r="L4" s="23">
        <v>7.5</v>
      </c>
      <c r="M4" s="23">
        <v>-3.7</v>
      </c>
      <c r="N4" s="23">
        <v>-23.21</v>
      </c>
      <c r="O4" s="23">
        <v>4.375</v>
      </c>
      <c r="P4" s="23">
        <v>3.02</v>
      </c>
      <c r="Q4" s="23">
        <v>0.92</v>
      </c>
      <c r="R4" s="23">
        <v>4.375</v>
      </c>
      <c r="S4" s="23">
        <v>35.3</v>
      </c>
      <c r="T4" s="23">
        <v>34.24</v>
      </c>
      <c r="U4" s="23">
        <v>5</v>
      </c>
      <c r="V4" s="23">
        <v>3.641</v>
      </c>
      <c r="W4" s="23">
        <v>2.669</v>
      </c>
      <c r="X4" s="23">
        <v>5</v>
      </c>
      <c r="Y4" s="23">
        <v>9.95</v>
      </c>
      <c r="Z4" s="23">
        <v>9.92</v>
      </c>
      <c r="AA4" s="23">
        <v>5</v>
      </c>
      <c r="AB4" s="23">
        <v>42.56</v>
      </c>
      <c r="AC4" s="23">
        <v>42.75</v>
      </c>
      <c r="AD4" s="23">
        <v>3.125</v>
      </c>
      <c r="AE4" s="23">
        <v>9.51</v>
      </c>
      <c r="AF4" s="23">
        <v>9.03</v>
      </c>
      <c r="AG4" s="23">
        <v>5</v>
      </c>
      <c r="AH4" s="23">
        <v>29.05</v>
      </c>
      <c r="AI4" s="23">
        <v>33.17</v>
      </c>
      <c r="AJ4" s="23">
        <v>5</v>
      </c>
      <c r="AK4" s="23">
        <v>16.94</v>
      </c>
      <c r="AL4" s="23">
        <v>21.49</v>
      </c>
      <c r="AM4" s="23">
        <v>5</v>
      </c>
      <c r="AN4" s="23">
        <v>19.656</v>
      </c>
      <c r="AO4" s="23">
        <v>18.679</v>
      </c>
      <c r="AP4" s="23">
        <v>3.125</v>
      </c>
      <c r="AQ4" s="23">
        <v>80.777</v>
      </c>
      <c r="AR4" s="23">
        <v>66.925</v>
      </c>
      <c r="AS4" s="23">
        <v>5</v>
      </c>
      <c r="AT4" s="23">
        <v>84.41</v>
      </c>
      <c r="AU4" s="23">
        <v>85.44</v>
      </c>
      <c r="AV4" s="23">
        <v>3.125</v>
      </c>
      <c r="AW4" s="23">
        <v>88.35</v>
      </c>
      <c r="AX4" s="23">
        <v>89.81</v>
      </c>
      <c r="AY4" s="23">
        <v>2.188</v>
      </c>
      <c r="AZ4" s="23">
        <v>91.37</v>
      </c>
      <c r="BA4" s="23">
        <v>91.48</v>
      </c>
      <c r="BB4" s="23">
        <v>1.563</v>
      </c>
    </row>
    <row r="5" s="71" customFormat="true" spans="1:54">
      <c r="A5" s="71" t="str">
        <f t="shared" ref="A5:A24" si="0">B5&amp;"本级"</f>
        <v>德阳市本级</v>
      </c>
      <c r="B5" s="73" t="s">
        <v>17</v>
      </c>
      <c r="C5" s="23">
        <v>90.626</v>
      </c>
      <c r="D5" s="23">
        <v>34.46</v>
      </c>
      <c r="E5" s="23">
        <v>35.17</v>
      </c>
      <c r="F5" s="23">
        <v>15</v>
      </c>
      <c r="G5" s="23">
        <v>82.609</v>
      </c>
      <c r="H5" s="23">
        <v>78.261</v>
      </c>
      <c r="I5" s="23">
        <v>10</v>
      </c>
      <c r="J5" s="23">
        <v>106.4</v>
      </c>
      <c r="K5" s="23">
        <v>110.88</v>
      </c>
      <c r="L5" s="23">
        <v>10</v>
      </c>
      <c r="M5" s="23">
        <v>0.19</v>
      </c>
      <c r="N5" s="23">
        <v>-22.06</v>
      </c>
      <c r="O5" s="23">
        <v>4.375</v>
      </c>
      <c r="P5" s="23">
        <v>1.25</v>
      </c>
      <c r="Q5" s="23">
        <v>-6.57</v>
      </c>
      <c r="R5" s="23">
        <v>5</v>
      </c>
      <c r="S5" s="23">
        <v>29.14</v>
      </c>
      <c r="T5" s="23">
        <v>28.66</v>
      </c>
      <c r="U5" s="23">
        <v>5</v>
      </c>
      <c r="V5" s="23">
        <v>2.086</v>
      </c>
      <c r="W5" s="23">
        <v>4.731</v>
      </c>
      <c r="X5" s="23">
        <v>5</v>
      </c>
      <c r="Y5" s="23">
        <v>9.36</v>
      </c>
      <c r="Z5" s="23">
        <v>10.88</v>
      </c>
      <c r="AA5" s="23">
        <v>3.75</v>
      </c>
      <c r="AB5" s="23">
        <v>59.17</v>
      </c>
      <c r="AC5" s="23">
        <v>59.16</v>
      </c>
      <c r="AD5" s="23">
        <v>3.75</v>
      </c>
      <c r="AE5" s="23">
        <v>10.88</v>
      </c>
      <c r="AF5" s="23">
        <v>10.28</v>
      </c>
      <c r="AG5" s="23">
        <v>3.125</v>
      </c>
      <c r="AH5" s="23">
        <v>31.746</v>
      </c>
      <c r="AI5" s="23">
        <v>32.11</v>
      </c>
      <c r="AJ5" s="23">
        <v>5</v>
      </c>
      <c r="AK5" s="23">
        <v>14.936</v>
      </c>
      <c r="AL5" s="23">
        <v>16.75</v>
      </c>
      <c r="AM5" s="23">
        <v>5</v>
      </c>
      <c r="AN5" s="23">
        <v>17.106</v>
      </c>
      <c r="AO5" s="23">
        <v>17.457</v>
      </c>
      <c r="AP5" s="23">
        <v>2.5</v>
      </c>
      <c r="AQ5" s="23">
        <v>73.157</v>
      </c>
      <c r="AR5" s="23">
        <v>78.544</v>
      </c>
      <c r="AS5" s="23">
        <v>5</v>
      </c>
      <c r="AT5" s="23">
        <v>86.56</v>
      </c>
      <c r="AU5" s="23">
        <v>86.93</v>
      </c>
      <c r="AV5" s="23">
        <v>4.375</v>
      </c>
      <c r="AW5" s="23">
        <v>87.87</v>
      </c>
      <c r="AX5" s="23">
        <v>89.46</v>
      </c>
      <c r="AY5" s="23">
        <v>2.188</v>
      </c>
      <c r="AZ5" s="23">
        <v>91.22</v>
      </c>
      <c r="BA5" s="23">
        <v>91.5</v>
      </c>
      <c r="BB5" s="23">
        <v>1.563</v>
      </c>
    </row>
    <row r="6" s="71" customFormat="true" spans="1:54">
      <c r="A6" s="71" t="str">
        <f t="shared" si="0"/>
        <v>绵阳市本级</v>
      </c>
      <c r="B6" s="73" t="s">
        <v>18</v>
      </c>
      <c r="C6" s="23">
        <v>86.563</v>
      </c>
      <c r="D6" s="23">
        <v>31.12</v>
      </c>
      <c r="E6" s="23">
        <v>32.86</v>
      </c>
      <c r="F6" s="23">
        <v>13.125</v>
      </c>
      <c r="G6" s="23">
        <v>52.778</v>
      </c>
      <c r="H6" s="23">
        <v>38.889</v>
      </c>
      <c r="I6" s="23">
        <v>5</v>
      </c>
      <c r="J6" s="23">
        <v>103.96</v>
      </c>
      <c r="K6" s="23">
        <v>110.51</v>
      </c>
      <c r="L6" s="23">
        <v>10</v>
      </c>
      <c r="M6" s="23">
        <v>1.37</v>
      </c>
      <c r="N6" s="23">
        <v>-10.67</v>
      </c>
      <c r="O6" s="23">
        <v>4.375</v>
      </c>
      <c r="P6" s="23">
        <v>-4.13</v>
      </c>
      <c r="Q6" s="23">
        <v>-4.42</v>
      </c>
      <c r="R6" s="23">
        <v>4.375</v>
      </c>
      <c r="S6" s="23">
        <v>40.91</v>
      </c>
      <c r="T6" s="23">
        <v>42.53</v>
      </c>
      <c r="U6" s="23">
        <v>3.75</v>
      </c>
      <c r="V6" s="23">
        <v>2.504</v>
      </c>
      <c r="W6" s="23">
        <v>2.074</v>
      </c>
      <c r="X6" s="23">
        <v>5</v>
      </c>
      <c r="Y6" s="23">
        <v>9</v>
      </c>
      <c r="Z6" s="23">
        <v>9.37</v>
      </c>
      <c r="AA6" s="23">
        <v>5</v>
      </c>
      <c r="AB6" s="23">
        <v>56.71</v>
      </c>
      <c r="AC6" s="23">
        <v>56.42</v>
      </c>
      <c r="AD6" s="23">
        <v>3.75</v>
      </c>
      <c r="AE6" s="23">
        <v>10.92</v>
      </c>
      <c r="AF6" s="23">
        <v>10.09</v>
      </c>
      <c r="AG6" s="23">
        <v>4.375</v>
      </c>
      <c r="AH6" s="23">
        <v>30.328</v>
      </c>
      <c r="AI6" s="23">
        <v>29.59</v>
      </c>
      <c r="AJ6" s="23">
        <v>5</v>
      </c>
      <c r="AK6" s="23">
        <v>15.724</v>
      </c>
      <c r="AL6" s="23">
        <v>17.48</v>
      </c>
      <c r="AM6" s="23">
        <v>5</v>
      </c>
      <c r="AN6" s="23">
        <v>16.217</v>
      </c>
      <c r="AO6" s="23">
        <v>15.264</v>
      </c>
      <c r="AP6" s="23">
        <v>3.125</v>
      </c>
      <c r="AQ6" s="23">
        <v>77.851</v>
      </c>
      <c r="AR6" s="23">
        <v>67.349</v>
      </c>
      <c r="AS6" s="23">
        <v>5</v>
      </c>
      <c r="AT6" s="23">
        <v>86.93</v>
      </c>
      <c r="AU6" s="23">
        <v>88.82</v>
      </c>
      <c r="AV6" s="23">
        <v>5</v>
      </c>
      <c r="AW6" s="23">
        <v>87.37</v>
      </c>
      <c r="AX6" s="23">
        <v>89.32</v>
      </c>
      <c r="AY6" s="23">
        <v>2.188</v>
      </c>
      <c r="AZ6" s="23">
        <v>93.19</v>
      </c>
      <c r="BA6" s="23">
        <v>93.76</v>
      </c>
      <c r="BB6" s="23">
        <v>2.5</v>
      </c>
    </row>
    <row r="7" s="71" customFormat="true" spans="1:54">
      <c r="A7" s="71" t="str">
        <f t="shared" si="0"/>
        <v>自贡市本级</v>
      </c>
      <c r="B7" s="73" t="s">
        <v>19</v>
      </c>
      <c r="C7" s="23">
        <v>88.125</v>
      </c>
      <c r="D7" s="23">
        <v>37.72</v>
      </c>
      <c r="E7" s="23">
        <v>37.77</v>
      </c>
      <c r="F7" s="23">
        <v>15</v>
      </c>
      <c r="G7" s="23">
        <v>78.947</v>
      </c>
      <c r="H7" s="23">
        <v>78.947</v>
      </c>
      <c r="I7" s="23">
        <v>10</v>
      </c>
      <c r="J7" s="23">
        <v>102.89</v>
      </c>
      <c r="K7" s="23">
        <v>104.74</v>
      </c>
      <c r="L7" s="23">
        <v>10</v>
      </c>
      <c r="M7" s="23">
        <v>4.63</v>
      </c>
      <c r="N7" s="23">
        <v>-18.52</v>
      </c>
      <c r="O7" s="23">
        <v>4.375</v>
      </c>
      <c r="P7" s="23">
        <v>2.44</v>
      </c>
      <c r="Q7" s="23">
        <v>4.07</v>
      </c>
      <c r="R7" s="23">
        <v>2.5</v>
      </c>
      <c r="S7" s="23">
        <v>38.69</v>
      </c>
      <c r="T7" s="23">
        <v>35.16</v>
      </c>
      <c r="U7" s="23">
        <v>5</v>
      </c>
      <c r="V7" s="23">
        <v>7.867</v>
      </c>
      <c r="W7" s="23">
        <v>8.916</v>
      </c>
      <c r="X7" s="23">
        <v>3.75</v>
      </c>
      <c r="Y7" s="23">
        <v>9.83</v>
      </c>
      <c r="Z7" s="23">
        <v>10.51</v>
      </c>
      <c r="AA7" s="23">
        <v>3.75</v>
      </c>
      <c r="AB7" s="23">
        <v>59.52</v>
      </c>
      <c r="AC7" s="23">
        <v>57.39</v>
      </c>
      <c r="AD7" s="23">
        <v>3.75</v>
      </c>
      <c r="AE7" s="23">
        <v>12.79</v>
      </c>
      <c r="AF7" s="23">
        <v>12.05</v>
      </c>
      <c r="AG7" s="23">
        <v>3.125</v>
      </c>
      <c r="AH7" s="23">
        <v>27.112</v>
      </c>
      <c r="AI7" s="23">
        <v>26.88</v>
      </c>
      <c r="AJ7" s="23">
        <v>3.75</v>
      </c>
      <c r="AK7" s="23">
        <v>14.921</v>
      </c>
      <c r="AL7" s="23">
        <v>16.69</v>
      </c>
      <c r="AM7" s="23">
        <v>4.375</v>
      </c>
      <c r="AN7" s="23">
        <v>11.411</v>
      </c>
      <c r="AO7" s="23">
        <v>11.708</v>
      </c>
      <c r="AP7" s="23">
        <v>3.75</v>
      </c>
      <c r="AQ7" s="23">
        <v>69.572</v>
      </c>
      <c r="AR7" s="23">
        <v>67.31</v>
      </c>
      <c r="AS7" s="23">
        <v>5</v>
      </c>
      <c r="AT7" s="23">
        <v>85.96</v>
      </c>
      <c r="AU7" s="23">
        <v>94.35</v>
      </c>
      <c r="AV7" s="23">
        <v>5</v>
      </c>
      <c r="AW7" s="23">
        <v>90.24</v>
      </c>
      <c r="AX7" s="23">
        <v>93.62</v>
      </c>
      <c r="AY7" s="23">
        <v>2.5</v>
      </c>
      <c r="AZ7" s="23">
        <v>93.37</v>
      </c>
      <c r="BA7" s="23">
        <v>95.06</v>
      </c>
      <c r="BB7" s="23">
        <v>2.5</v>
      </c>
    </row>
    <row r="8" s="71" customFormat="true" spans="1:54">
      <c r="A8" s="71" t="str">
        <f t="shared" si="0"/>
        <v>攀枝花市本级</v>
      </c>
      <c r="B8" s="73" t="s">
        <v>20</v>
      </c>
      <c r="C8" s="23">
        <v>82.501</v>
      </c>
      <c r="D8" s="23">
        <v>33.92</v>
      </c>
      <c r="E8" s="23">
        <v>34.38</v>
      </c>
      <c r="F8" s="23">
        <v>13.125</v>
      </c>
      <c r="G8" s="23">
        <v>75</v>
      </c>
      <c r="H8" s="23">
        <v>41.667</v>
      </c>
      <c r="I8" s="23">
        <v>5</v>
      </c>
      <c r="J8" s="23">
        <v>106.57</v>
      </c>
      <c r="K8" s="23">
        <v>112.13</v>
      </c>
      <c r="L8" s="23">
        <v>10</v>
      </c>
      <c r="M8" s="23">
        <v>-14.29</v>
      </c>
      <c r="N8" s="23">
        <v>-34.48</v>
      </c>
      <c r="O8" s="23">
        <v>5</v>
      </c>
      <c r="P8" s="23">
        <v>-1.18</v>
      </c>
      <c r="Q8" s="23">
        <v>-4.21</v>
      </c>
      <c r="R8" s="23">
        <v>4.375</v>
      </c>
      <c r="S8" s="23">
        <v>29.2</v>
      </c>
      <c r="T8" s="23">
        <v>28.64</v>
      </c>
      <c r="U8" s="23">
        <v>5</v>
      </c>
      <c r="V8" s="23">
        <v>1.827</v>
      </c>
      <c r="W8" s="23">
        <v>1.635</v>
      </c>
      <c r="X8" s="23">
        <v>5</v>
      </c>
      <c r="Y8" s="23">
        <v>10.05</v>
      </c>
      <c r="Z8" s="23">
        <v>10.9</v>
      </c>
      <c r="AA8" s="23">
        <v>3.75</v>
      </c>
      <c r="AB8" s="23">
        <v>47.07</v>
      </c>
      <c r="AC8" s="23">
        <v>48.12</v>
      </c>
      <c r="AD8" s="23">
        <v>3.125</v>
      </c>
      <c r="AE8" s="23">
        <v>10.16</v>
      </c>
      <c r="AF8" s="23">
        <v>10.19</v>
      </c>
      <c r="AG8" s="23">
        <v>3.75</v>
      </c>
      <c r="AH8" s="23">
        <v>24.788</v>
      </c>
      <c r="AI8" s="23">
        <v>25.72</v>
      </c>
      <c r="AJ8" s="23">
        <v>3.125</v>
      </c>
      <c r="AK8" s="23">
        <v>17.527</v>
      </c>
      <c r="AL8" s="23">
        <v>17.61</v>
      </c>
      <c r="AM8" s="23">
        <v>5</v>
      </c>
      <c r="AN8" s="23">
        <v>11.768</v>
      </c>
      <c r="AO8" s="23">
        <v>11.69</v>
      </c>
      <c r="AP8" s="23">
        <v>5</v>
      </c>
      <c r="AQ8" s="23">
        <v>91.04</v>
      </c>
      <c r="AR8" s="23">
        <v>65.305</v>
      </c>
      <c r="AS8" s="23">
        <v>5</v>
      </c>
      <c r="AT8" s="23">
        <v>81.77</v>
      </c>
      <c r="AU8" s="23">
        <v>85.3</v>
      </c>
      <c r="AV8" s="23">
        <v>3.125</v>
      </c>
      <c r="AW8" s="23">
        <v>86.45</v>
      </c>
      <c r="AX8" s="23">
        <v>87.87</v>
      </c>
      <c r="AY8" s="23">
        <v>1.563</v>
      </c>
      <c r="AZ8" s="23">
        <v>90.07</v>
      </c>
      <c r="BA8" s="23">
        <v>91.02</v>
      </c>
      <c r="BB8" s="23">
        <v>1.563</v>
      </c>
    </row>
    <row r="9" s="71" customFormat="true" spans="1:54">
      <c r="A9" s="71" t="str">
        <f t="shared" si="0"/>
        <v>泸州市本级</v>
      </c>
      <c r="B9" s="73" t="s">
        <v>21</v>
      </c>
      <c r="C9" s="23">
        <v>73.126</v>
      </c>
      <c r="D9" s="23">
        <v>31.32</v>
      </c>
      <c r="E9" s="23">
        <v>31.69</v>
      </c>
      <c r="F9" s="23">
        <v>9.375</v>
      </c>
      <c r="G9" s="23">
        <v>58.824</v>
      </c>
      <c r="H9" s="23">
        <v>58.824</v>
      </c>
      <c r="I9" s="23">
        <v>7.5</v>
      </c>
      <c r="J9" s="23">
        <v>110.26</v>
      </c>
      <c r="K9" s="23">
        <v>116.36</v>
      </c>
      <c r="L9" s="23">
        <v>7.5</v>
      </c>
      <c r="M9" s="23">
        <v>-5.36</v>
      </c>
      <c r="N9" s="23">
        <v>1.49</v>
      </c>
      <c r="O9" s="23">
        <v>2.5</v>
      </c>
      <c r="P9" s="23">
        <v>2.86</v>
      </c>
      <c r="Q9" s="23">
        <v>-2.45</v>
      </c>
      <c r="R9" s="23">
        <v>4.375</v>
      </c>
      <c r="S9" s="23">
        <v>43.69</v>
      </c>
      <c r="T9" s="23">
        <v>42.94</v>
      </c>
      <c r="U9" s="23">
        <v>4.375</v>
      </c>
      <c r="V9" s="23">
        <v>9.734</v>
      </c>
      <c r="W9" s="23">
        <v>13.561</v>
      </c>
      <c r="X9" s="23">
        <v>2.5</v>
      </c>
      <c r="Y9" s="23">
        <v>12.2</v>
      </c>
      <c r="Z9" s="23">
        <v>12.32</v>
      </c>
      <c r="AA9" s="23">
        <v>2.5</v>
      </c>
      <c r="AB9" s="23">
        <v>54.51</v>
      </c>
      <c r="AC9" s="23">
        <v>54.03</v>
      </c>
      <c r="AD9" s="23">
        <v>3.75</v>
      </c>
      <c r="AE9" s="23">
        <v>8.95</v>
      </c>
      <c r="AF9" s="23">
        <v>9.07</v>
      </c>
      <c r="AG9" s="23">
        <v>5</v>
      </c>
      <c r="AH9" s="23">
        <v>25.591</v>
      </c>
      <c r="AI9" s="23">
        <v>26.63</v>
      </c>
      <c r="AJ9" s="23">
        <v>4.375</v>
      </c>
      <c r="AK9" s="23">
        <v>18.044</v>
      </c>
      <c r="AL9" s="23">
        <v>19.18</v>
      </c>
      <c r="AM9" s="23">
        <v>5</v>
      </c>
      <c r="AN9" s="23">
        <v>12.044</v>
      </c>
      <c r="AO9" s="23">
        <v>13.273</v>
      </c>
      <c r="AP9" s="23">
        <v>3.75</v>
      </c>
      <c r="AQ9" s="23">
        <v>92.127</v>
      </c>
      <c r="AR9" s="23">
        <v>103.606</v>
      </c>
      <c r="AS9" s="23">
        <v>3.75</v>
      </c>
      <c r="AT9" s="23">
        <v>82.41</v>
      </c>
      <c r="AU9" s="23">
        <v>83.49</v>
      </c>
      <c r="AV9" s="23">
        <v>3.125</v>
      </c>
      <c r="AW9" s="23">
        <v>87.16</v>
      </c>
      <c r="AX9" s="23">
        <v>88.38</v>
      </c>
      <c r="AY9" s="23">
        <v>1.563</v>
      </c>
      <c r="AZ9" s="23">
        <v>90.95</v>
      </c>
      <c r="BA9" s="23">
        <v>92.48</v>
      </c>
      <c r="BB9" s="23">
        <v>2.188</v>
      </c>
    </row>
    <row r="10" s="71" customFormat="true" spans="1:54">
      <c r="A10" s="71" t="str">
        <f t="shared" si="0"/>
        <v>广元市本级</v>
      </c>
      <c r="B10" s="73" t="s">
        <v>22</v>
      </c>
      <c r="C10" s="23">
        <v>76.251</v>
      </c>
      <c r="D10" s="23">
        <v>35.55</v>
      </c>
      <c r="E10" s="23">
        <v>36.59</v>
      </c>
      <c r="F10" s="23">
        <v>15</v>
      </c>
      <c r="G10" s="23">
        <v>45</v>
      </c>
      <c r="H10" s="23">
        <v>57.143</v>
      </c>
      <c r="I10" s="23">
        <v>8.75</v>
      </c>
      <c r="J10" s="23">
        <v>109.46</v>
      </c>
      <c r="K10" s="23">
        <v>117.09</v>
      </c>
      <c r="L10" s="23">
        <v>7.5</v>
      </c>
      <c r="M10" s="23">
        <v>-11.66</v>
      </c>
      <c r="N10" s="23">
        <v>-2.06</v>
      </c>
      <c r="O10" s="23">
        <v>2.5</v>
      </c>
      <c r="P10" s="23">
        <v>-5.43</v>
      </c>
      <c r="Q10" s="23">
        <v>8.22</v>
      </c>
      <c r="R10" s="23">
        <v>2.5</v>
      </c>
      <c r="S10" s="23">
        <v>40.7</v>
      </c>
      <c r="T10" s="23">
        <v>46.9</v>
      </c>
      <c r="U10" s="23">
        <v>3.75</v>
      </c>
      <c r="V10" s="23">
        <v>7.849</v>
      </c>
      <c r="W10" s="23">
        <v>8.924</v>
      </c>
      <c r="X10" s="23">
        <v>3.75</v>
      </c>
      <c r="Y10" s="23">
        <v>11.35</v>
      </c>
      <c r="Z10" s="23">
        <v>11.35</v>
      </c>
      <c r="AA10" s="23">
        <v>3.75</v>
      </c>
      <c r="AB10" s="23">
        <v>56.47</v>
      </c>
      <c r="AC10" s="23">
        <v>56.71</v>
      </c>
      <c r="AD10" s="23">
        <v>4.375</v>
      </c>
      <c r="AE10" s="23">
        <v>10.49</v>
      </c>
      <c r="AF10" s="23">
        <v>11.07</v>
      </c>
      <c r="AG10" s="23">
        <v>2.5</v>
      </c>
      <c r="AH10" s="23">
        <v>24.007</v>
      </c>
      <c r="AI10" s="23">
        <v>26.36</v>
      </c>
      <c r="AJ10" s="23">
        <v>4.375</v>
      </c>
      <c r="AK10" s="23">
        <v>13.107</v>
      </c>
      <c r="AL10" s="23">
        <v>13.6</v>
      </c>
      <c r="AM10" s="23">
        <v>3.125</v>
      </c>
      <c r="AN10" s="23">
        <v>12.76</v>
      </c>
      <c r="AO10" s="23">
        <v>11.559</v>
      </c>
      <c r="AP10" s="23">
        <v>5</v>
      </c>
      <c r="AQ10" s="23">
        <v>93.538</v>
      </c>
      <c r="AR10" s="23">
        <v>114.1</v>
      </c>
      <c r="AS10" s="23">
        <v>2.5</v>
      </c>
      <c r="AT10" s="23">
        <v>85.12</v>
      </c>
      <c r="AU10" s="23">
        <v>84.53</v>
      </c>
      <c r="AV10" s="23">
        <v>2.5</v>
      </c>
      <c r="AW10" s="23">
        <v>88.45</v>
      </c>
      <c r="AX10" s="23">
        <v>89.56</v>
      </c>
      <c r="AY10" s="23">
        <v>2.188</v>
      </c>
      <c r="AZ10" s="23">
        <v>92.28</v>
      </c>
      <c r="BA10" s="23">
        <v>92.52</v>
      </c>
      <c r="BB10" s="23">
        <v>2.188</v>
      </c>
    </row>
    <row r="11" s="71" customFormat="true" spans="1:54">
      <c r="A11" s="71" t="str">
        <f t="shared" si="0"/>
        <v>遂宁市本级</v>
      </c>
      <c r="B11" s="73" t="s">
        <v>23</v>
      </c>
      <c r="C11" s="23">
        <v>78.75</v>
      </c>
      <c r="D11" s="23">
        <v>32.29</v>
      </c>
      <c r="E11" s="23">
        <v>31.95</v>
      </c>
      <c r="F11" s="23">
        <v>7.5</v>
      </c>
      <c r="G11" s="23">
        <v>69.23</v>
      </c>
      <c r="H11" s="23">
        <v>64.286</v>
      </c>
      <c r="I11" s="23">
        <v>10</v>
      </c>
      <c r="J11" s="23">
        <v>99.29</v>
      </c>
      <c r="K11" s="23">
        <v>112.96</v>
      </c>
      <c r="L11" s="23">
        <v>10</v>
      </c>
      <c r="M11" s="23">
        <v>0.99</v>
      </c>
      <c r="N11" s="23">
        <v>-18.74</v>
      </c>
      <c r="O11" s="23">
        <v>4.375</v>
      </c>
      <c r="P11" s="23">
        <v>3.51</v>
      </c>
      <c r="Q11" s="23">
        <v>-6.43</v>
      </c>
      <c r="R11" s="23">
        <v>5</v>
      </c>
      <c r="S11" s="23">
        <v>32.5</v>
      </c>
      <c r="T11" s="23">
        <v>36.97</v>
      </c>
      <c r="U11" s="23">
        <v>3.75</v>
      </c>
      <c r="V11" s="23">
        <v>6.781</v>
      </c>
      <c r="W11" s="23">
        <v>12.677</v>
      </c>
      <c r="X11" s="23">
        <v>2.5</v>
      </c>
      <c r="Y11" s="23">
        <v>11.1</v>
      </c>
      <c r="Z11" s="23">
        <v>12.18</v>
      </c>
      <c r="AA11" s="23">
        <v>2.5</v>
      </c>
      <c r="AB11" s="23">
        <v>62.93</v>
      </c>
      <c r="AC11" s="23">
        <v>62.05</v>
      </c>
      <c r="AD11" s="23">
        <v>5</v>
      </c>
      <c r="AE11" s="23">
        <v>10.2</v>
      </c>
      <c r="AF11" s="23">
        <v>9.57</v>
      </c>
      <c r="AG11" s="23">
        <v>4.375</v>
      </c>
      <c r="AH11" s="23">
        <v>31.781</v>
      </c>
      <c r="AI11" s="23">
        <v>31.27</v>
      </c>
      <c r="AJ11" s="23">
        <v>5</v>
      </c>
      <c r="AK11" s="23">
        <v>14.802</v>
      </c>
      <c r="AL11" s="23">
        <v>15.48</v>
      </c>
      <c r="AM11" s="23">
        <v>4.375</v>
      </c>
      <c r="AN11" s="23">
        <v>16.767</v>
      </c>
      <c r="AO11" s="23">
        <v>17.362</v>
      </c>
      <c r="AP11" s="23">
        <v>2.5</v>
      </c>
      <c r="AQ11" s="23">
        <v>81.54</v>
      </c>
      <c r="AR11" s="23">
        <v>88.886</v>
      </c>
      <c r="AS11" s="23">
        <v>3.75</v>
      </c>
      <c r="AT11" s="23">
        <v>80.41</v>
      </c>
      <c r="AU11" s="23">
        <v>88.28</v>
      </c>
      <c r="AV11" s="23">
        <v>5</v>
      </c>
      <c r="AW11" s="23">
        <v>89.96</v>
      </c>
      <c r="AX11" s="23">
        <v>88.5</v>
      </c>
      <c r="AY11" s="23">
        <v>1.25</v>
      </c>
      <c r="AZ11" s="23">
        <v>92.16</v>
      </c>
      <c r="BA11" s="23">
        <v>92.14</v>
      </c>
      <c r="BB11" s="23">
        <v>1.875</v>
      </c>
    </row>
    <row r="12" s="71" customFormat="true" spans="1:54">
      <c r="A12" s="71" t="str">
        <f t="shared" si="0"/>
        <v>内江市本级</v>
      </c>
      <c r="B12" s="73" t="s">
        <v>24</v>
      </c>
      <c r="C12" s="23">
        <v>82.5</v>
      </c>
      <c r="D12" s="23">
        <v>36.38</v>
      </c>
      <c r="E12" s="23">
        <v>36.46</v>
      </c>
      <c r="F12" s="23">
        <v>15</v>
      </c>
      <c r="G12" s="23">
        <v>56.25</v>
      </c>
      <c r="H12" s="23">
        <v>55.556</v>
      </c>
      <c r="I12" s="23">
        <v>7.5</v>
      </c>
      <c r="J12" s="23">
        <v>102.13</v>
      </c>
      <c r="K12" s="23">
        <v>113.64</v>
      </c>
      <c r="L12" s="23">
        <v>7.5</v>
      </c>
      <c r="M12" s="23">
        <v>-5.16</v>
      </c>
      <c r="N12" s="23">
        <v>-47.29</v>
      </c>
      <c r="O12" s="23">
        <v>5</v>
      </c>
      <c r="P12" s="23">
        <v>4.63</v>
      </c>
      <c r="Q12" s="23">
        <v>4.3</v>
      </c>
      <c r="R12" s="23">
        <v>3.125</v>
      </c>
      <c r="S12" s="23">
        <v>59.87</v>
      </c>
      <c r="T12" s="23">
        <v>63.18</v>
      </c>
      <c r="U12" s="23">
        <v>2.5</v>
      </c>
      <c r="V12" s="23">
        <v>15.562</v>
      </c>
      <c r="W12" s="23">
        <v>9.889</v>
      </c>
      <c r="X12" s="23">
        <v>4.375</v>
      </c>
      <c r="Y12" s="23">
        <v>9.27</v>
      </c>
      <c r="Z12" s="23">
        <v>9.97</v>
      </c>
      <c r="AA12" s="23">
        <v>5</v>
      </c>
      <c r="AB12" s="23">
        <v>63.22</v>
      </c>
      <c r="AC12" s="23">
        <v>64.58</v>
      </c>
      <c r="AD12" s="23">
        <v>5</v>
      </c>
      <c r="AE12" s="23">
        <v>11.41</v>
      </c>
      <c r="AF12" s="23">
        <v>11.24</v>
      </c>
      <c r="AG12" s="23">
        <v>3.125</v>
      </c>
      <c r="AH12" s="23">
        <v>24.419</v>
      </c>
      <c r="AI12" s="23">
        <v>24.64</v>
      </c>
      <c r="AJ12" s="23">
        <v>3.125</v>
      </c>
      <c r="AK12" s="23">
        <v>14.53</v>
      </c>
      <c r="AL12" s="23">
        <v>14.47</v>
      </c>
      <c r="AM12" s="23">
        <v>3.75</v>
      </c>
      <c r="AN12" s="23">
        <v>10.493</v>
      </c>
      <c r="AO12" s="23">
        <v>10.576</v>
      </c>
      <c r="AP12" s="23">
        <v>5</v>
      </c>
      <c r="AQ12" s="23">
        <v>87.066</v>
      </c>
      <c r="AR12" s="23">
        <v>105.144</v>
      </c>
      <c r="AS12" s="23">
        <v>2.5</v>
      </c>
      <c r="AT12" s="23">
        <v>89.54</v>
      </c>
      <c r="AU12" s="23">
        <v>90.15</v>
      </c>
      <c r="AV12" s="23">
        <v>5</v>
      </c>
      <c r="AW12" s="23">
        <v>91.21</v>
      </c>
      <c r="AX12" s="23">
        <v>92.47</v>
      </c>
      <c r="AY12" s="23">
        <v>2.5</v>
      </c>
      <c r="AZ12" s="23">
        <v>94.08</v>
      </c>
      <c r="BA12" s="23">
        <v>95.48</v>
      </c>
      <c r="BB12" s="23">
        <v>2.5</v>
      </c>
    </row>
    <row r="13" s="71" customFormat="true" spans="1:54">
      <c r="A13" s="71" t="str">
        <f t="shared" si="0"/>
        <v>乐山市本级</v>
      </c>
      <c r="B13" s="73" t="s">
        <v>25</v>
      </c>
      <c r="C13" s="23">
        <v>71.875</v>
      </c>
      <c r="D13" s="23">
        <v>29.27</v>
      </c>
      <c r="E13" s="23">
        <v>30.09</v>
      </c>
      <c r="F13" s="23">
        <v>9.375</v>
      </c>
      <c r="G13" s="23">
        <v>50</v>
      </c>
      <c r="H13" s="23">
        <v>50</v>
      </c>
      <c r="I13" s="23">
        <v>5</v>
      </c>
      <c r="J13" s="23">
        <v>110.23</v>
      </c>
      <c r="K13" s="23">
        <v>124.94</v>
      </c>
      <c r="L13" s="23">
        <v>5</v>
      </c>
      <c r="M13" s="23">
        <v>-0.32</v>
      </c>
      <c r="N13" s="23">
        <v>-2.26</v>
      </c>
      <c r="O13" s="23">
        <v>3.125</v>
      </c>
      <c r="P13" s="23">
        <v>7.85</v>
      </c>
      <c r="Q13" s="23">
        <v>-4.44</v>
      </c>
      <c r="R13" s="23">
        <v>5</v>
      </c>
      <c r="S13" s="23">
        <v>49.02</v>
      </c>
      <c r="T13" s="23">
        <v>49.5</v>
      </c>
      <c r="U13" s="23">
        <v>2.5</v>
      </c>
      <c r="V13" s="23">
        <v>6.595</v>
      </c>
      <c r="W13" s="23">
        <v>7.296</v>
      </c>
      <c r="X13" s="23">
        <v>3.75</v>
      </c>
      <c r="Y13" s="23">
        <v>10.17</v>
      </c>
      <c r="Z13" s="23">
        <v>10</v>
      </c>
      <c r="AA13" s="23">
        <v>5</v>
      </c>
      <c r="AB13" s="23">
        <v>49.36</v>
      </c>
      <c r="AC13" s="23">
        <v>48.43</v>
      </c>
      <c r="AD13" s="23">
        <v>2.5</v>
      </c>
      <c r="AE13" s="23">
        <v>11.28</v>
      </c>
      <c r="AF13" s="23">
        <v>10.66</v>
      </c>
      <c r="AG13" s="23">
        <v>3.125</v>
      </c>
      <c r="AH13" s="23">
        <v>36.562</v>
      </c>
      <c r="AI13" s="23">
        <v>35.92</v>
      </c>
      <c r="AJ13" s="23">
        <v>5</v>
      </c>
      <c r="AK13" s="23">
        <v>16.562</v>
      </c>
      <c r="AL13" s="23">
        <v>16.99</v>
      </c>
      <c r="AM13" s="23">
        <v>5</v>
      </c>
      <c r="AN13" s="23">
        <v>17.705</v>
      </c>
      <c r="AO13" s="23">
        <v>17.627</v>
      </c>
      <c r="AP13" s="23">
        <v>3.125</v>
      </c>
      <c r="AQ13" s="23">
        <v>79.252</v>
      </c>
      <c r="AR13" s="23">
        <v>77.813</v>
      </c>
      <c r="AS13" s="23">
        <v>5</v>
      </c>
      <c r="AT13" s="23">
        <v>85.95</v>
      </c>
      <c r="AU13" s="23">
        <v>86.68</v>
      </c>
      <c r="AV13" s="23">
        <v>4.375</v>
      </c>
      <c r="AW13" s="23">
        <v>89.68</v>
      </c>
      <c r="AX13" s="23">
        <v>89.98</v>
      </c>
      <c r="AY13" s="23">
        <v>2.5</v>
      </c>
      <c r="AZ13" s="23">
        <v>92.8</v>
      </c>
      <c r="BA13" s="23">
        <v>93.08</v>
      </c>
      <c r="BB13" s="23">
        <v>2.5</v>
      </c>
    </row>
    <row r="14" s="71" customFormat="true" spans="1:54">
      <c r="A14" s="71" t="str">
        <f t="shared" si="0"/>
        <v>南充市本级</v>
      </c>
      <c r="B14" s="73" t="s">
        <v>26</v>
      </c>
      <c r="C14" s="23">
        <v>83.438</v>
      </c>
      <c r="D14" s="23">
        <v>33.94</v>
      </c>
      <c r="E14" s="23">
        <v>34.37</v>
      </c>
      <c r="F14" s="23">
        <v>13.125</v>
      </c>
      <c r="G14" s="23">
        <v>79.167</v>
      </c>
      <c r="H14" s="23">
        <v>91.304</v>
      </c>
      <c r="I14" s="23">
        <v>10</v>
      </c>
      <c r="J14" s="23">
        <v>107.26</v>
      </c>
      <c r="K14" s="23">
        <v>114.26</v>
      </c>
      <c r="L14" s="23">
        <v>7.5</v>
      </c>
      <c r="M14" s="23">
        <v>4.96</v>
      </c>
      <c r="N14" s="23">
        <v>-32.19</v>
      </c>
      <c r="O14" s="23">
        <v>5</v>
      </c>
      <c r="P14" s="23">
        <v>2.99</v>
      </c>
      <c r="Q14" s="23">
        <v>1.24</v>
      </c>
      <c r="R14" s="23">
        <v>3.125</v>
      </c>
      <c r="S14" s="23">
        <v>54.98</v>
      </c>
      <c r="T14" s="23">
        <v>59.5</v>
      </c>
      <c r="U14" s="23">
        <v>2.5</v>
      </c>
      <c r="V14" s="23">
        <v>17.776</v>
      </c>
      <c r="W14" s="23">
        <v>24.368</v>
      </c>
      <c r="X14" s="23">
        <v>2.5</v>
      </c>
      <c r="Y14" s="23">
        <v>11.11</v>
      </c>
      <c r="Z14" s="23">
        <v>11.28</v>
      </c>
      <c r="AA14" s="23">
        <v>3.75</v>
      </c>
      <c r="AB14" s="23">
        <v>59.42</v>
      </c>
      <c r="AC14" s="23">
        <v>59.51</v>
      </c>
      <c r="AD14" s="23">
        <v>5</v>
      </c>
      <c r="AE14" s="23">
        <v>10.1</v>
      </c>
      <c r="AF14" s="23">
        <v>9.82</v>
      </c>
      <c r="AG14" s="23">
        <v>4.375</v>
      </c>
      <c r="AH14" s="23">
        <v>28.178</v>
      </c>
      <c r="AI14" s="23">
        <v>28.2</v>
      </c>
      <c r="AJ14" s="23">
        <v>4.375</v>
      </c>
      <c r="AK14" s="23">
        <v>17.042</v>
      </c>
      <c r="AL14" s="23">
        <v>17.1</v>
      </c>
      <c r="AM14" s="23">
        <v>5</v>
      </c>
      <c r="AN14" s="23">
        <v>13.842</v>
      </c>
      <c r="AO14" s="23">
        <v>13.544</v>
      </c>
      <c r="AP14" s="23">
        <v>4.375</v>
      </c>
      <c r="AQ14" s="23">
        <v>85.775</v>
      </c>
      <c r="AR14" s="23">
        <v>103.521</v>
      </c>
      <c r="AS14" s="23">
        <v>3.75</v>
      </c>
      <c r="AT14" s="23">
        <v>83.89</v>
      </c>
      <c r="AU14" s="23">
        <v>89.74</v>
      </c>
      <c r="AV14" s="23">
        <v>5</v>
      </c>
      <c r="AW14" s="23">
        <v>88.74</v>
      </c>
      <c r="AX14" s="23">
        <v>89.07</v>
      </c>
      <c r="AY14" s="23">
        <v>1.563</v>
      </c>
      <c r="AZ14" s="23">
        <v>92.96</v>
      </c>
      <c r="BA14" s="23">
        <v>94.04</v>
      </c>
      <c r="BB14" s="23">
        <v>2.5</v>
      </c>
    </row>
    <row r="15" s="71" customFormat="true" spans="1:54">
      <c r="A15" s="71" t="str">
        <f t="shared" si="0"/>
        <v>宜宾市本级</v>
      </c>
      <c r="B15" s="73" t="s">
        <v>27</v>
      </c>
      <c r="C15" s="23">
        <v>75.625</v>
      </c>
      <c r="D15" s="23">
        <v>32.1</v>
      </c>
      <c r="E15" s="23">
        <v>32.48</v>
      </c>
      <c r="F15" s="23">
        <v>9.375</v>
      </c>
      <c r="G15" s="23">
        <v>85.19</v>
      </c>
      <c r="H15" s="23">
        <v>92.593</v>
      </c>
      <c r="I15" s="23">
        <v>10</v>
      </c>
      <c r="J15" s="23">
        <v>119.4</v>
      </c>
      <c r="K15" s="23">
        <v>120.22</v>
      </c>
      <c r="L15" s="23">
        <v>5</v>
      </c>
      <c r="M15" s="23">
        <v>-1.15</v>
      </c>
      <c r="N15" s="23">
        <v>-11.61</v>
      </c>
      <c r="O15" s="23">
        <v>4.375</v>
      </c>
      <c r="P15" s="23">
        <v>2.03</v>
      </c>
      <c r="Q15" s="23">
        <v>3.63</v>
      </c>
      <c r="R15" s="23">
        <v>2.5</v>
      </c>
      <c r="S15" s="23">
        <v>41.08</v>
      </c>
      <c r="T15" s="23">
        <v>39.49</v>
      </c>
      <c r="U15" s="23">
        <v>4.375</v>
      </c>
      <c r="V15" s="23">
        <v>8.6</v>
      </c>
      <c r="W15" s="23">
        <v>6.859</v>
      </c>
      <c r="X15" s="23">
        <v>4.375</v>
      </c>
      <c r="Y15" s="23">
        <v>13.87</v>
      </c>
      <c r="Z15" s="23">
        <v>13.62</v>
      </c>
      <c r="AA15" s="23">
        <v>3.125</v>
      </c>
      <c r="AB15" s="23">
        <v>54.84</v>
      </c>
      <c r="AC15" s="23">
        <v>55.86</v>
      </c>
      <c r="AD15" s="23">
        <v>4.375</v>
      </c>
      <c r="AE15" s="23">
        <v>10.42</v>
      </c>
      <c r="AF15" s="23">
        <v>10.45</v>
      </c>
      <c r="AG15" s="23">
        <v>2.5</v>
      </c>
      <c r="AH15" s="23">
        <v>23.61</v>
      </c>
      <c r="AI15" s="23">
        <v>24.37</v>
      </c>
      <c r="AJ15" s="23">
        <v>3.125</v>
      </c>
      <c r="AK15" s="23">
        <v>13.036</v>
      </c>
      <c r="AL15" s="23">
        <v>14.24</v>
      </c>
      <c r="AM15" s="23">
        <v>4.375</v>
      </c>
      <c r="AN15" s="23">
        <v>12.853</v>
      </c>
      <c r="AO15" s="23">
        <v>11.792</v>
      </c>
      <c r="AP15" s="23">
        <v>4.375</v>
      </c>
      <c r="AQ15" s="23">
        <v>94.785</v>
      </c>
      <c r="AR15" s="23">
        <v>87.441</v>
      </c>
      <c r="AS15" s="23">
        <v>4.375</v>
      </c>
      <c r="AT15" s="23">
        <v>85.85</v>
      </c>
      <c r="AU15" s="23">
        <v>86.49</v>
      </c>
      <c r="AV15" s="23">
        <v>4.375</v>
      </c>
      <c r="AW15" s="23">
        <v>90.07</v>
      </c>
      <c r="AX15" s="23">
        <v>90.04</v>
      </c>
      <c r="AY15" s="23">
        <v>2.5</v>
      </c>
      <c r="AZ15" s="23">
        <v>93.5</v>
      </c>
      <c r="BA15" s="23">
        <v>93.04</v>
      </c>
      <c r="BB15" s="23">
        <v>2.5</v>
      </c>
    </row>
    <row r="16" s="71" customFormat="true" spans="1:54">
      <c r="A16" s="71" t="str">
        <f t="shared" si="0"/>
        <v>广安市本级</v>
      </c>
      <c r="B16" s="73" t="s">
        <v>28</v>
      </c>
      <c r="C16" s="23">
        <v>72.813</v>
      </c>
      <c r="D16" s="23">
        <v>29</v>
      </c>
      <c r="E16" s="23">
        <v>29.72</v>
      </c>
      <c r="F16" s="23">
        <v>9.375</v>
      </c>
      <c r="G16" s="23">
        <v>76.923</v>
      </c>
      <c r="H16" s="23">
        <v>61.538</v>
      </c>
      <c r="I16" s="23">
        <v>7.5</v>
      </c>
      <c r="J16" s="23">
        <v>107.61</v>
      </c>
      <c r="K16" s="23">
        <v>118.11</v>
      </c>
      <c r="L16" s="23">
        <v>5</v>
      </c>
      <c r="M16" s="23">
        <v>-6.9</v>
      </c>
      <c r="N16" s="23">
        <v>3.59</v>
      </c>
      <c r="O16" s="23">
        <v>2.5</v>
      </c>
      <c r="P16" s="23">
        <v>-5.19</v>
      </c>
      <c r="Q16" s="23">
        <v>2.34</v>
      </c>
      <c r="R16" s="23">
        <v>2.5</v>
      </c>
      <c r="S16" s="23">
        <v>33.81</v>
      </c>
      <c r="T16" s="23">
        <v>35.3</v>
      </c>
      <c r="U16" s="23">
        <v>3.75</v>
      </c>
      <c r="V16" s="23">
        <v>4.955</v>
      </c>
      <c r="W16" s="23">
        <v>4.85</v>
      </c>
      <c r="X16" s="23">
        <v>5</v>
      </c>
      <c r="Y16" s="23">
        <v>11.3</v>
      </c>
      <c r="Z16" s="23">
        <v>11.92</v>
      </c>
      <c r="AA16" s="23">
        <v>2.5</v>
      </c>
      <c r="AB16" s="23">
        <v>61.76</v>
      </c>
      <c r="AC16" s="23">
        <v>61.03</v>
      </c>
      <c r="AD16" s="23">
        <v>5</v>
      </c>
      <c r="AE16" s="23">
        <v>8.23</v>
      </c>
      <c r="AF16" s="23">
        <v>8.45</v>
      </c>
      <c r="AG16" s="23">
        <v>5</v>
      </c>
      <c r="AH16" s="23">
        <v>25.789</v>
      </c>
      <c r="AI16" s="23">
        <v>28.2</v>
      </c>
      <c r="AJ16" s="23">
        <v>4.375</v>
      </c>
      <c r="AK16" s="23">
        <v>12.183</v>
      </c>
      <c r="AL16" s="23">
        <v>13.85</v>
      </c>
      <c r="AM16" s="23">
        <v>3.125</v>
      </c>
      <c r="AN16" s="23">
        <v>11.444</v>
      </c>
      <c r="AO16" s="23">
        <v>13.322</v>
      </c>
      <c r="AP16" s="23">
        <v>3.75</v>
      </c>
      <c r="AQ16" s="23">
        <v>89.229</v>
      </c>
      <c r="AR16" s="23">
        <v>92.843</v>
      </c>
      <c r="AS16" s="23">
        <v>3.75</v>
      </c>
      <c r="AT16" s="23">
        <v>85.66</v>
      </c>
      <c r="AU16" s="23">
        <v>89.57</v>
      </c>
      <c r="AV16" s="23">
        <v>5</v>
      </c>
      <c r="AW16" s="23">
        <v>86.97</v>
      </c>
      <c r="AX16" s="23">
        <v>90.6</v>
      </c>
      <c r="AY16" s="23">
        <v>2.5</v>
      </c>
      <c r="AZ16" s="23">
        <v>90.75</v>
      </c>
      <c r="BA16" s="23">
        <v>92.52</v>
      </c>
      <c r="BB16" s="23">
        <v>2.188</v>
      </c>
    </row>
    <row r="17" s="71" customFormat="true" spans="1:54">
      <c r="A17" s="71" t="str">
        <f t="shared" si="0"/>
        <v>达州市本级</v>
      </c>
      <c r="B17" s="73" t="s">
        <v>29</v>
      </c>
      <c r="C17" s="23">
        <v>72.5</v>
      </c>
      <c r="D17" s="23">
        <v>30.13</v>
      </c>
      <c r="E17" s="23">
        <v>28.87</v>
      </c>
      <c r="F17" s="23">
        <v>7.5</v>
      </c>
      <c r="G17" s="23">
        <v>63.158</v>
      </c>
      <c r="H17" s="23">
        <v>50</v>
      </c>
      <c r="I17" s="23">
        <v>5</v>
      </c>
      <c r="J17" s="23">
        <v>115.56</v>
      </c>
      <c r="K17" s="23">
        <v>113.06</v>
      </c>
      <c r="L17" s="23">
        <v>8.75</v>
      </c>
      <c r="M17" s="23">
        <v>-5.02</v>
      </c>
      <c r="N17" s="23">
        <v>-4.14</v>
      </c>
      <c r="O17" s="23">
        <v>2.5</v>
      </c>
      <c r="P17" s="23">
        <v>-3.52</v>
      </c>
      <c r="Q17" s="23">
        <v>-0.54</v>
      </c>
      <c r="R17" s="23">
        <v>3.75</v>
      </c>
      <c r="S17" s="23">
        <v>53.29</v>
      </c>
      <c r="T17" s="23">
        <v>55.51</v>
      </c>
      <c r="U17" s="23">
        <v>2.5</v>
      </c>
      <c r="V17" s="23">
        <v>14.674</v>
      </c>
      <c r="W17" s="23">
        <v>13.067</v>
      </c>
      <c r="X17" s="23">
        <v>3.125</v>
      </c>
      <c r="Y17" s="23">
        <v>11.93</v>
      </c>
      <c r="Z17" s="23">
        <v>11.36</v>
      </c>
      <c r="AA17" s="23">
        <v>4.375</v>
      </c>
      <c r="AB17" s="23">
        <v>64.6</v>
      </c>
      <c r="AC17" s="23">
        <v>61.61</v>
      </c>
      <c r="AD17" s="23">
        <v>5</v>
      </c>
      <c r="AE17" s="23">
        <v>9.84</v>
      </c>
      <c r="AF17" s="23">
        <v>9.59</v>
      </c>
      <c r="AG17" s="23">
        <v>4.375</v>
      </c>
      <c r="AH17" s="23">
        <v>28.333</v>
      </c>
      <c r="AI17" s="23">
        <v>27.77</v>
      </c>
      <c r="AJ17" s="23">
        <v>3.75</v>
      </c>
      <c r="AK17" s="23">
        <v>14.928</v>
      </c>
      <c r="AL17" s="23">
        <v>15.63</v>
      </c>
      <c r="AM17" s="23">
        <v>4.375</v>
      </c>
      <c r="AN17" s="23">
        <v>11.386</v>
      </c>
      <c r="AO17" s="23">
        <v>12.56</v>
      </c>
      <c r="AP17" s="23">
        <v>3.75</v>
      </c>
      <c r="AQ17" s="23">
        <v>85.541</v>
      </c>
      <c r="AR17" s="23">
        <v>99.512</v>
      </c>
      <c r="AS17" s="23">
        <v>3.75</v>
      </c>
      <c r="AT17" s="23">
        <v>87.89</v>
      </c>
      <c r="AU17" s="23">
        <v>88.83</v>
      </c>
      <c r="AV17" s="23">
        <v>5</v>
      </c>
      <c r="AW17" s="23">
        <v>91.79</v>
      </c>
      <c r="AX17" s="23">
        <v>94.06</v>
      </c>
      <c r="AY17" s="23">
        <v>2.5</v>
      </c>
      <c r="AZ17" s="23">
        <v>93.28</v>
      </c>
      <c r="BA17" s="23">
        <v>94.79</v>
      </c>
      <c r="BB17" s="23">
        <v>2.5</v>
      </c>
    </row>
    <row r="18" s="71" customFormat="true" spans="1:54">
      <c r="A18" s="71" t="str">
        <f t="shared" si="0"/>
        <v>巴中市本级</v>
      </c>
      <c r="B18" s="73" t="s">
        <v>30</v>
      </c>
      <c r="C18" s="23">
        <v>82.813</v>
      </c>
      <c r="D18" s="23">
        <v>35.63</v>
      </c>
      <c r="E18" s="23">
        <v>35.23</v>
      </c>
      <c r="F18" s="23">
        <v>15</v>
      </c>
      <c r="G18" s="23">
        <v>100</v>
      </c>
      <c r="H18" s="23">
        <v>75</v>
      </c>
      <c r="I18" s="23">
        <v>10</v>
      </c>
      <c r="J18" s="23">
        <v>103.12</v>
      </c>
      <c r="K18" s="23">
        <v>111.57</v>
      </c>
      <c r="L18" s="23">
        <v>10</v>
      </c>
      <c r="M18" s="23">
        <v>5.8</v>
      </c>
      <c r="N18" s="23">
        <v>-56.92</v>
      </c>
      <c r="O18" s="23">
        <v>5</v>
      </c>
      <c r="P18" s="23">
        <v>0.28</v>
      </c>
      <c r="Q18" s="23">
        <v>4.64</v>
      </c>
      <c r="R18" s="23">
        <v>2.5</v>
      </c>
      <c r="S18" s="23">
        <v>50.91</v>
      </c>
      <c r="T18" s="23">
        <v>54.14</v>
      </c>
      <c r="U18" s="23">
        <v>2.5</v>
      </c>
      <c r="V18" s="23">
        <v>19.95</v>
      </c>
      <c r="W18" s="23">
        <v>19.469</v>
      </c>
      <c r="X18" s="23">
        <v>3.125</v>
      </c>
      <c r="Y18" s="23">
        <v>9.24</v>
      </c>
      <c r="Z18" s="23">
        <v>10.48</v>
      </c>
      <c r="AA18" s="23">
        <v>5</v>
      </c>
      <c r="AB18" s="23">
        <v>71.17</v>
      </c>
      <c r="AC18" s="23">
        <v>69.01</v>
      </c>
      <c r="AD18" s="23">
        <v>5</v>
      </c>
      <c r="AE18" s="23">
        <v>9.69</v>
      </c>
      <c r="AF18" s="23">
        <v>9.29</v>
      </c>
      <c r="AG18" s="23">
        <v>5</v>
      </c>
      <c r="AH18" s="23">
        <v>23.56</v>
      </c>
      <c r="AI18" s="23">
        <v>25.02</v>
      </c>
      <c r="AJ18" s="23">
        <v>3.125</v>
      </c>
      <c r="AK18" s="23">
        <v>11.479</v>
      </c>
      <c r="AL18" s="23">
        <v>12.24</v>
      </c>
      <c r="AM18" s="23">
        <v>3.125</v>
      </c>
      <c r="AN18" s="23">
        <v>10.137</v>
      </c>
      <c r="AO18" s="23">
        <v>11.202</v>
      </c>
      <c r="AP18" s="23">
        <v>5</v>
      </c>
      <c r="AQ18" s="23">
        <v>109.482</v>
      </c>
      <c r="AR18" s="23">
        <v>125.258</v>
      </c>
      <c r="AS18" s="23">
        <v>2.5</v>
      </c>
      <c r="AT18" s="23">
        <v>81.17</v>
      </c>
      <c r="AU18" s="23">
        <v>84.49</v>
      </c>
      <c r="AV18" s="23">
        <v>3.125</v>
      </c>
      <c r="AW18" s="23">
        <v>87.48</v>
      </c>
      <c r="AX18" s="23">
        <v>87.76</v>
      </c>
      <c r="AY18" s="23">
        <v>1.563</v>
      </c>
      <c r="AZ18" s="23">
        <v>91.56</v>
      </c>
      <c r="BA18" s="23">
        <v>91.54</v>
      </c>
      <c r="BB18" s="23">
        <v>1.25</v>
      </c>
    </row>
    <row r="19" s="71" customFormat="true" spans="1:54">
      <c r="A19" s="71" t="str">
        <f t="shared" si="0"/>
        <v>雅安市本级</v>
      </c>
      <c r="B19" s="73" t="s">
        <v>31</v>
      </c>
      <c r="C19" s="23">
        <v>75.938</v>
      </c>
      <c r="D19" s="23">
        <v>32.51</v>
      </c>
      <c r="E19" s="23">
        <v>33.77</v>
      </c>
      <c r="F19" s="23">
        <v>13.125</v>
      </c>
      <c r="G19" s="23">
        <v>58.824</v>
      </c>
      <c r="H19" s="23">
        <v>47.059</v>
      </c>
      <c r="I19" s="23">
        <v>5</v>
      </c>
      <c r="J19" s="23">
        <v>121.63</v>
      </c>
      <c r="K19" s="23">
        <v>129.74</v>
      </c>
      <c r="L19" s="23">
        <v>5</v>
      </c>
      <c r="M19" s="23">
        <v>-1.73</v>
      </c>
      <c r="N19" s="23">
        <v>-36.7</v>
      </c>
      <c r="O19" s="23">
        <v>5</v>
      </c>
      <c r="P19" s="23">
        <v>-2.12</v>
      </c>
      <c r="Q19" s="23">
        <v>-1.89</v>
      </c>
      <c r="R19" s="23">
        <v>3.75</v>
      </c>
      <c r="S19" s="23">
        <v>41.58</v>
      </c>
      <c r="T19" s="23">
        <v>39.7</v>
      </c>
      <c r="U19" s="23">
        <v>4.375</v>
      </c>
      <c r="V19" s="23">
        <v>11.157</v>
      </c>
      <c r="W19" s="23">
        <v>9.519</v>
      </c>
      <c r="X19" s="23">
        <v>4.375</v>
      </c>
      <c r="Y19" s="23">
        <v>9.73</v>
      </c>
      <c r="Z19" s="23">
        <v>10.21</v>
      </c>
      <c r="AA19" s="23">
        <v>5</v>
      </c>
      <c r="AB19" s="23">
        <v>45.01</v>
      </c>
      <c r="AC19" s="23">
        <v>43.4</v>
      </c>
      <c r="AD19" s="23">
        <v>2.5</v>
      </c>
      <c r="AE19" s="23">
        <v>10.82</v>
      </c>
      <c r="AF19" s="23">
        <v>10.2</v>
      </c>
      <c r="AG19" s="23">
        <v>4.375</v>
      </c>
      <c r="AH19" s="23">
        <v>22.212</v>
      </c>
      <c r="AI19" s="23">
        <v>23.53</v>
      </c>
      <c r="AJ19" s="23">
        <v>3.125</v>
      </c>
      <c r="AK19" s="23">
        <v>13.15</v>
      </c>
      <c r="AL19" s="23">
        <v>15.65</v>
      </c>
      <c r="AM19" s="23">
        <v>4.375</v>
      </c>
      <c r="AN19" s="23">
        <v>11.004</v>
      </c>
      <c r="AO19" s="23">
        <v>11.382</v>
      </c>
      <c r="AP19" s="23">
        <v>5</v>
      </c>
      <c r="AQ19" s="23">
        <v>127.871</v>
      </c>
      <c r="AR19" s="23">
        <v>109.46</v>
      </c>
      <c r="AS19" s="23">
        <v>3.125</v>
      </c>
      <c r="AT19" s="23">
        <v>84.74</v>
      </c>
      <c r="AU19" s="23">
        <v>87.53</v>
      </c>
      <c r="AV19" s="23">
        <v>4.375</v>
      </c>
      <c r="AW19" s="23">
        <v>88.93</v>
      </c>
      <c r="AX19" s="23">
        <v>88.7</v>
      </c>
      <c r="AY19" s="23">
        <v>1.25</v>
      </c>
      <c r="AZ19" s="23">
        <v>91.42</v>
      </c>
      <c r="BA19" s="23">
        <v>92.2</v>
      </c>
      <c r="BB19" s="23">
        <v>2.188</v>
      </c>
    </row>
    <row r="20" s="71" customFormat="true" spans="1:54">
      <c r="A20" s="71" t="str">
        <f t="shared" si="0"/>
        <v>眉山市本级</v>
      </c>
      <c r="B20" s="73" t="s">
        <v>32</v>
      </c>
      <c r="C20" s="23">
        <v>77.501</v>
      </c>
      <c r="D20" s="23">
        <v>35.11</v>
      </c>
      <c r="E20" s="23">
        <v>34.18</v>
      </c>
      <c r="F20" s="23">
        <v>11.25</v>
      </c>
      <c r="G20" s="23">
        <v>66.667</v>
      </c>
      <c r="H20" s="23">
        <v>61.905</v>
      </c>
      <c r="I20" s="23">
        <v>7.5</v>
      </c>
      <c r="J20" s="23">
        <v>109.61</v>
      </c>
      <c r="K20" s="23">
        <v>113.98</v>
      </c>
      <c r="L20" s="23">
        <v>7.5</v>
      </c>
      <c r="M20" s="23">
        <v>1.27</v>
      </c>
      <c r="N20" s="23">
        <v>-4.42</v>
      </c>
      <c r="O20" s="23">
        <v>4.375</v>
      </c>
      <c r="P20" s="23">
        <v>2.33</v>
      </c>
      <c r="Q20" s="23">
        <v>-7.13</v>
      </c>
      <c r="R20" s="23">
        <v>5</v>
      </c>
      <c r="S20" s="23">
        <v>53</v>
      </c>
      <c r="T20" s="23">
        <v>54.58</v>
      </c>
      <c r="U20" s="23">
        <v>2.5</v>
      </c>
      <c r="V20" s="23">
        <v>25.317</v>
      </c>
      <c r="W20" s="23">
        <v>28.913</v>
      </c>
      <c r="X20" s="23">
        <v>2.5</v>
      </c>
      <c r="Y20" s="23">
        <v>13.98</v>
      </c>
      <c r="Z20" s="23">
        <v>11.83</v>
      </c>
      <c r="AA20" s="23">
        <v>4.375</v>
      </c>
      <c r="AB20" s="23">
        <v>51.92</v>
      </c>
      <c r="AC20" s="23">
        <v>52.7</v>
      </c>
      <c r="AD20" s="23">
        <v>4.375</v>
      </c>
      <c r="AE20" s="23">
        <v>9.99</v>
      </c>
      <c r="AF20" s="23">
        <v>9.54</v>
      </c>
      <c r="AG20" s="23">
        <v>4.375</v>
      </c>
      <c r="AH20" s="23">
        <v>31.562</v>
      </c>
      <c r="AI20" s="23">
        <v>29.68</v>
      </c>
      <c r="AJ20" s="23">
        <v>5</v>
      </c>
      <c r="AK20" s="23">
        <v>13.6</v>
      </c>
      <c r="AL20" s="23">
        <v>14.16</v>
      </c>
      <c r="AM20" s="23">
        <v>4.375</v>
      </c>
      <c r="AN20" s="23">
        <v>16.326</v>
      </c>
      <c r="AO20" s="23">
        <v>15.494</v>
      </c>
      <c r="AP20" s="23">
        <v>3.125</v>
      </c>
      <c r="AQ20" s="23">
        <v>85.208</v>
      </c>
      <c r="AR20" s="23">
        <v>93.151</v>
      </c>
      <c r="AS20" s="23">
        <v>3.75</v>
      </c>
      <c r="AT20" s="23">
        <v>81.26</v>
      </c>
      <c r="AU20" s="23">
        <v>85.44</v>
      </c>
      <c r="AV20" s="23">
        <v>3.125</v>
      </c>
      <c r="AW20" s="23">
        <v>87.58</v>
      </c>
      <c r="AX20" s="23">
        <v>89.44</v>
      </c>
      <c r="AY20" s="23">
        <v>2.188</v>
      </c>
      <c r="AZ20" s="23">
        <v>90.14</v>
      </c>
      <c r="BA20" s="23">
        <v>91.68</v>
      </c>
      <c r="BB20" s="23">
        <v>2.188</v>
      </c>
    </row>
    <row r="21" s="71" customFormat="true" spans="1:54">
      <c r="A21" s="71" t="str">
        <f t="shared" si="0"/>
        <v>资阳市本级</v>
      </c>
      <c r="B21" s="73" t="s">
        <v>33</v>
      </c>
      <c r="C21" s="23">
        <v>83.125</v>
      </c>
      <c r="D21" s="23">
        <v>36.77</v>
      </c>
      <c r="E21" s="23">
        <v>37.27</v>
      </c>
      <c r="F21" s="23">
        <v>15</v>
      </c>
      <c r="G21" s="23">
        <v>90.909</v>
      </c>
      <c r="H21" s="23">
        <v>63.636</v>
      </c>
      <c r="I21" s="23">
        <v>10</v>
      </c>
      <c r="J21" s="23">
        <v>101.44</v>
      </c>
      <c r="K21" s="23">
        <v>106.12</v>
      </c>
      <c r="L21" s="23">
        <v>10</v>
      </c>
      <c r="M21" s="23">
        <v>-1.09</v>
      </c>
      <c r="N21" s="23">
        <v>-34.78</v>
      </c>
      <c r="O21" s="23">
        <v>5</v>
      </c>
      <c r="P21" s="23">
        <v>-1.56</v>
      </c>
      <c r="Q21" s="23">
        <v>-4.92</v>
      </c>
      <c r="R21" s="23">
        <v>5</v>
      </c>
      <c r="S21" s="23">
        <v>65.58</v>
      </c>
      <c r="T21" s="23">
        <v>63.97</v>
      </c>
      <c r="U21" s="23">
        <v>3.125</v>
      </c>
      <c r="V21" s="23">
        <v>18.697</v>
      </c>
      <c r="W21" s="23">
        <v>22.604</v>
      </c>
      <c r="X21" s="23">
        <v>2.5</v>
      </c>
      <c r="Y21" s="23">
        <v>10.72</v>
      </c>
      <c r="Z21" s="23">
        <v>10.43</v>
      </c>
      <c r="AA21" s="23">
        <v>5</v>
      </c>
      <c r="AB21" s="23">
        <v>71.41</v>
      </c>
      <c r="AC21" s="23">
        <v>69.9</v>
      </c>
      <c r="AD21" s="23">
        <v>5</v>
      </c>
      <c r="AE21" s="23">
        <v>13.82</v>
      </c>
      <c r="AF21" s="23">
        <v>12.76</v>
      </c>
      <c r="AG21" s="23">
        <v>3.125</v>
      </c>
      <c r="AH21" s="23">
        <v>25.051</v>
      </c>
      <c r="AI21" s="23">
        <v>24.76</v>
      </c>
      <c r="AJ21" s="23">
        <v>2.5</v>
      </c>
      <c r="AK21" s="23">
        <v>14.647</v>
      </c>
      <c r="AL21" s="23">
        <v>13.83</v>
      </c>
      <c r="AM21" s="23">
        <v>2.5</v>
      </c>
      <c r="AN21" s="23">
        <v>14.769</v>
      </c>
      <c r="AO21" s="23">
        <v>14.716</v>
      </c>
      <c r="AP21" s="23">
        <v>3.125</v>
      </c>
      <c r="AQ21" s="23">
        <v>91.309</v>
      </c>
      <c r="AR21" s="23">
        <v>109.463</v>
      </c>
      <c r="AS21" s="23">
        <v>2.5</v>
      </c>
      <c r="AT21" s="23">
        <v>87.26</v>
      </c>
      <c r="AU21" s="23">
        <v>87.71</v>
      </c>
      <c r="AV21" s="23">
        <v>4.375</v>
      </c>
      <c r="AW21" s="23">
        <v>89.94</v>
      </c>
      <c r="AX21" s="23">
        <v>91.75</v>
      </c>
      <c r="AY21" s="23">
        <v>2.5</v>
      </c>
      <c r="AZ21" s="23">
        <v>91.82</v>
      </c>
      <c r="BA21" s="23">
        <v>91.74</v>
      </c>
      <c r="BB21" s="23">
        <v>1.875</v>
      </c>
    </row>
    <row r="22" s="71" customFormat="true" spans="1:54">
      <c r="A22" s="71" t="str">
        <f t="shared" si="0"/>
        <v>阿坝州本级</v>
      </c>
      <c r="B22" s="73" t="s">
        <v>34</v>
      </c>
      <c r="C22" s="23">
        <v>75.313</v>
      </c>
      <c r="D22" s="23">
        <v>37.87</v>
      </c>
      <c r="E22" s="23">
        <v>36.88</v>
      </c>
      <c r="F22" s="23">
        <v>15</v>
      </c>
      <c r="G22" s="23">
        <v>50</v>
      </c>
      <c r="H22" s="23">
        <v>53.571</v>
      </c>
      <c r="I22" s="23">
        <v>6.25</v>
      </c>
      <c r="J22" s="23">
        <v>207.68</v>
      </c>
      <c r="K22" s="23">
        <v>219.43</v>
      </c>
      <c r="L22" s="23">
        <v>5</v>
      </c>
      <c r="M22" s="23">
        <v>-5.09</v>
      </c>
      <c r="N22" s="23">
        <v>1.79</v>
      </c>
      <c r="O22" s="23">
        <v>2.5</v>
      </c>
      <c r="P22" s="23">
        <v>-9.51</v>
      </c>
      <c r="Q22" s="23">
        <v>-4.56</v>
      </c>
      <c r="R22" s="23">
        <v>5</v>
      </c>
      <c r="S22" s="23">
        <v>12.75</v>
      </c>
      <c r="T22" s="23">
        <v>12.04</v>
      </c>
      <c r="U22" s="23">
        <v>5</v>
      </c>
      <c r="V22" s="23">
        <v>2.3</v>
      </c>
      <c r="W22" s="23">
        <v>1.74</v>
      </c>
      <c r="X22" s="23">
        <v>5</v>
      </c>
      <c r="Y22" s="23">
        <v>13.26</v>
      </c>
      <c r="Z22" s="23">
        <v>15.15</v>
      </c>
      <c r="AA22" s="23">
        <v>2.5</v>
      </c>
      <c r="AB22" s="23">
        <v>40.4</v>
      </c>
      <c r="AC22" s="23">
        <v>40.39</v>
      </c>
      <c r="AD22" s="23">
        <v>2.5</v>
      </c>
      <c r="AE22" s="23">
        <v>8.14</v>
      </c>
      <c r="AF22" s="23">
        <v>8.26</v>
      </c>
      <c r="AG22" s="23">
        <v>5</v>
      </c>
      <c r="AH22" s="23">
        <v>23.894</v>
      </c>
      <c r="AI22" s="23">
        <v>23.3</v>
      </c>
      <c r="AJ22" s="23">
        <v>2.5</v>
      </c>
      <c r="AK22" s="23">
        <v>4.897</v>
      </c>
      <c r="AL22" s="23">
        <v>5.53</v>
      </c>
      <c r="AM22" s="23">
        <v>3.125</v>
      </c>
      <c r="AN22" s="23">
        <v>7.979</v>
      </c>
      <c r="AO22" s="23">
        <v>11.042</v>
      </c>
      <c r="AP22" s="23">
        <v>5</v>
      </c>
      <c r="AQ22" s="23">
        <v>136.539</v>
      </c>
      <c r="AR22" s="23">
        <v>121.616</v>
      </c>
      <c r="AS22" s="23">
        <v>3.125</v>
      </c>
      <c r="AT22" s="23">
        <v>82.1</v>
      </c>
      <c r="AU22" s="23">
        <v>85.72</v>
      </c>
      <c r="AV22" s="23">
        <v>4.375</v>
      </c>
      <c r="AW22" s="23">
        <v>89.61</v>
      </c>
      <c r="AX22" s="23">
        <v>89.3</v>
      </c>
      <c r="AY22" s="23">
        <v>1.875</v>
      </c>
      <c r="AZ22" s="23">
        <v>89.42</v>
      </c>
      <c r="BA22" s="23">
        <v>90.27</v>
      </c>
      <c r="BB22" s="23">
        <v>1.563</v>
      </c>
    </row>
    <row r="23" s="71" customFormat="true" spans="1:54">
      <c r="A23" s="71" t="str">
        <f t="shared" si="0"/>
        <v>甘孜州本级</v>
      </c>
      <c r="B23" s="73" t="s">
        <v>35</v>
      </c>
      <c r="C23" s="23">
        <v>66.876</v>
      </c>
      <c r="D23" s="23">
        <v>30.32</v>
      </c>
      <c r="E23" s="23">
        <v>29.03</v>
      </c>
      <c r="F23" s="23">
        <v>7.5</v>
      </c>
      <c r="G23" s="23">
        <v>63.415</v>
      </c>
      <c r="H23" s="23">
        <v>58.537</v>
      </c>
      <c r="I23" s="23">
        <v>7.5</v>
      </c>
      <c r="J23" s="23">
        <v>209.86</v>
      </c>
      <c r="K23" s="23">
        <v>213.64</v>
      </c>
      <c r="L23" s="23">
        <v>5</v>
      </c>
      <c r="M23" s="23">
        <v>-12.56</v>
      </c>
      <c r="N23" s="23">
        <v>-2.11</v>
      </c>
      <c r="O23" s="23">
        <v>2.5</v>
      </c>
      <c r="P23" s="23">
        <v>-6.36</v>
      </c>
      <c r="Q23" s="23">
        <v>-3.52</v>
      </c>
      <c r="R23" s="23">
        <v>3.75</v>
      </c>
      <c r="S23" s="23">
        <v>7.19</v>
      </c>
      <c r="T23" s="23">
        <v>8.36</v>
      </c>
      <c r="U23" s="23">
        <v>5</v>
      </c>
      <c r="V23" s="23">
        <v>0.359</v>
      </c>
      <c r="W23" s="23">
        <v>0.336</v>
      </c>
      <c r="X23" s="23">
        <v>5</v>
      </c>
      <c r="Y23" s="23">
        <v>14.1</v>
      </c>
      <c r="Z23" s="23">
        <v>12.68</v>
      </c>
      <c r="AA23" s="23">
        <v>3.125</v>
      </c>
      <c r="AB23" s="23">
        <v>39.61</v>
      </c>
      <c r="AC23" s="23">
        <v>37.55</v>
      </c>
      <c r="AD23" s="23">
        <v>2.5</v>
      </c>
      <c r="AE23" s="23">
        <v>7.59</v>
      </c>
      <c r="AF23" s="23">
        <v>7.25</v>
      </c>
      <c r="AG23" s="23">
        <v>5</v>
      </c>
      <c r="AH23" s="23">
        <v>25.38</v>
      </c>
      <c r="AI23" s="23">
        <v>26.48</v>
      </c>
      <c r="AJ23" s="23">
        <v>4.375</v>
      </c>
      <c r="AK23" s="23">
        <v>12.22</v>
      </c>
      <c r="AL23" s="23">
        <v>11.57</v>
      </c>
      <c r="AM23" s="23">
        <v>2.5</v>
      </c>
      <c r="AN23" s="23">
        <v>8.822</v>
      </c>
      <c r="AO23" s="23">
        <v>6.491</v>
      </c>
      <c r="AP23" s="23">
        <v>5</v>
      </c>
      <c r="AQ23" s="23">
        <v>157.45</v>
      </c>
      <c r="AR23" s="23">
        <v>163.525</v>
      </c>
      <c r="AS23" s="23">
        <v>2.5</v>
      </c>
      <c r="AT23" s="23">
        <v>79.17</v>
      </c>
      <c r="AU23" s="23">
        <v>78.43</v>
      </c>
      <c r="AV23" s="23">
        <v>2.5</v>
      </c>
      <c r="AW23" s="23">
        <v>83.73</v>
      </c>
      <c r="AX23" s="23">
        <v>86.82</v>
      </c>
      <c r="AY23" s="23">
        <v>1.563</v>
      </c>
      <c r="AZ23" s="23">
        <v>88.51</v>
      </c>
      <c r="BA23" s="23">
        <v>90.35</v>
      </c>
      <c r="BB23" s="23">
        <v>1.563</v>
      </c>
    </row>
    <row r="24" s="71" customFormat="true" spans="1:54">
      <c r="A24" s="71" t="str">
        <f t="shared" si="0"/>
        <v>凉山州本级</v>
      </c>
      <c r="B24" s="73" t="s">
        <v>36</v>
      </c>
      <c r="C24" s="23">
        <v>76.563</v>
      </c>
      <c r="D24" s="23">
        <v>33.33</v>
      </c>
      <c r="E24" s="23">
        <v>34.75</v>
      </c>
      <c r="F24" s="23">
        <v>13.125</v>
      </c>
      <c r="G24" s="23">
        <v>65.789</v>
      </c>
      <c r="H24" s="23">
        <v>55.263</v>
      </c>
      <c r="I24" s="23">
        <v>5</v>
      </c>
      <c r="J24" s="23">
        <v>124.73</v>
      </c>
      <c r="K24" s="23">
        <v>131.9</v>
      </c>
      <c r="L24" s="23">
        <v>5</v>
      </c>
      <c r="M24" s="23">
        <v>3.2</v>
      </c>
      <c r="N24" s="23">
        <v>-32.19</v>
      </c>
      <c r="O24" s="23">
        <v>5</v>
      </c>
      <c r="P24" s="23">
        <v>5.44</v>
      </c>
      <c r="Q24" s="23">
        <v>-5.09</v>
      </c>
      <c r="R24" s="23">
        <v>5</v>
      </c>
      <c r="S24" s="23">
        <v>26.54</v>
      </c>
      <c r="T24" s="23">
        <v>29.08</v>
      </c>
      <c r="U24" s="23">
        <v>5</v>
      </c>
      <c r="V24" s="23">
        <v>7.919</v>
      </c>
      <c r="W24" s="23">
        <v>7.97</v>
      </c>
      <c r="X24" s="23">
        <v>3.75</v>
      </c>
      <c r="Y24" s="23">
        <v>12.41</v>
      </c>
      <c r="Z24" s="23">
        <v>13.65</v>
      </c>
      <c r="AA24" s="23">
        <v>2.5</v>
      </c>
      <c r="AB24" s="23">
        <v>48.54</v>
      </c>
      <c r="AC24" s="23">
        <v>46.33</v>
      </c>
      <c r="AD24" s="23">
        <v>2.5</v>
      </c>
      <c r="AE24" s="23">
        <v>9</v>
      </c>
      <c r="AF24" s="23">
        <v>8.5</v>
      </c>
      <c r="AG24" s="23">
        <v>5</v>
      </c>
      <c r="AH24" s="23">
        <v>28.138</v>
      </c>
      <c r="AI24" s="23">
        <v>28.33</v>
      </c>
      <c r="AJ24" s="23">
        <v>5</v>
      </c>
      <c r="AK24" s="23">
        <v>8.352</v>
      </c>
      <c r="AL24" s="23">
        <v>8.73</v>
      </c>
      <c r="AM24" s="23">
        <v>3.125</v>
      </c>
      <c r="AN24" s="23">
        <v>12.616</v>
      </c>
      <c r="AO24" s="23">
        <v>13.291</v>
      </c>
      <c r="AP24" s="23">
        <v>3.75</v>
      </c>
      <c r="AQ24" s="23">
        <v>59.974</v>
      </c>
      <c r="AR24" s="23">
        <v>65.063</v>
      </c>
      <c r="AS24" s="23">
        <v>5</v>
      </c>
      <c r="AT24" s="23">
        <v>85.1</v>
      </c>
      <c r="AU24" s="23">
        <v>86.09</v>
      </c>
      <c r="AV24" s="23">
        <v>4.375</v>
      </c>
      <c r="AW24" s="23">
        <v>90.5</v>
      </c>
      <c r="AX24" s="23">
        <v>89.09</v>
      </c>
      <c r="AY24" s="23">
        <v>1.875</v>
      </c>
      <c r="AZ24" s="23">
        <v>87.68</v>
      </c>
      <c r="BA24" s="23">
        <v>87.89</v>
      </c>
      <c r="BB24" s="23">
        <v>1.563</v>
      </c>
    </row>
  </sheetData>
  <mergeCells count="20">
    <mergeCell ref="B1:BB1"/>
    <mergeCell ref="D2:F2"/>
    <mergeCell ref="G2:I2"/>
    <mergeCell ref="J2:L2"/>
    <mergeCell ref="M2:O2"/>
    <mergeCell ref="P2:R2"/>
    <mergeCell ref="S2:U2"/>
    <mergeCell ref="V2:X2"/>
    <mergeCell ref="Y2:AA2"/>
    <mergeCell ref="AB2:AD2"/>
    <mergeCell ref="AE2:AG2"/>
    <mergeCell ref="AH2:AJ2"/>
    <mergeCell ref="AK2:AM2"/>
    <mergeCell ref="AN2:AP2"/>
    <mergeCell ref="AQ2:AS2"/>
    <mergeCell ref="AT2:AV2"/>
    <mergeCell ref="AW2:AY2"/>
    <mergeCell ref="AZ2:BB2"/>
    <mergeCell ref="B2:B3"/>
    <mergeCell ref="C2:C3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343"/>
  <sheetViews>
    <sheetView topLeftCell="A3" workbookViewId="0">
      <pane xSplit="4" ySplit="4" topLeftCell="E156" activePane="bottomRight" state="frozen"/>
      <selection/>
      <selection pane="topRight"/>
      <selection pane="bottomLeft"/>
      <selection pane="bottomRight" activeCell="A188" sqref="$A188:$XFD190"/>
    </sheetView>
  </sheetViews>
  <sheetFormatPr defaultColWidth="9" defaultRowHeight="13.5"/>
  <cols>
    <col min="1" max="1" width="4.625" style="6" customWidth="true"/>
    <col min="2" max="2" width="9.5" style="6" customWidth="true"/>
    <col min="3" max="3" width="10.125" style="6" customWidth="true"/>
    <col min="4" max="4" width="8.875" style="8" customWidth="true"/>
    <col min="5" max="5" width="6.5" style="6" customWidth="true"/>
    <col min="6" max="6" width="7" style="6" customWidth="true"/>
    <col min="7" max="7" width="7.75" style="8" customWidth="true"/>
    <col min="8" max="9" width="7.375" style="6" customWidth="true"/>
    <col min="10" max="10" width="7.875" style="8" customWidth="true"/>
    <col min="11" max="11" width="7.5" style="6" customWidth="true"/>
    <col min="12" max="12" width="6.625" style="6" customWidth="true"/>
    <col min="13" max="13" width="8.375" style="8" customWidth="true"/>
    <col min="14" max="14" width="6.5" style="6" customWidth="true"/>
    <col min="15" max="15" width="6.375" style="6" customWidth="true"/>
    <col min="16" max="16" width="8.375" style="8" customWidth="true"/>
    <col min="17" max="17" width="6.875" style="6" customWidth="true"/>
    <col min="18" max="18" width="6.75" style="6" customWidth="true"/>
    <col min="19" max="19" width="7.375" style="6" customWidth="true"/>
    <col min="20" max="20" width="7.25" style="6" customWidth="true"/>
    <col min="21" max="21" width="6" style="6" customWidth="true"/>
    <col min="22" max="22" width="7.375" style="8" customWidth="true"/>
    <col min="23" max="23" width="6" style="6" customWidth="true"/>
    <col min="24" max="24" width="7" style="6" customWidth="true"/>
    <col min="25" max="25" width="6.75" style="9" customWidth="true"/>
    <col min="26" max="26" width="6.375" style="10" customWidth="true"/>
    <col min="27" max="27" width="6.375" style="6" customWidth="true"/>
    <col min="28" max="30" width="6.375" style="8" customWidth="true"/>
    <col min="31" max="31" width="8.375" style="8" customWidth="true"/>
    <col min="32" max="33" width="6.375" style="6" customWidth="true"/>
    <col min="34" max="34" width="6.375" style="8" customWidth="true"/>
    <col min="35" max="36" width="6" style="11" customWidth="true"/>
    <col min="37" max="37" width="8.375" style="9" customWidth="true"/>
    <col min="38" max="38" width="6.5" style="10" customWidth="true"/>
    <col min="39" max="39" width="6.5" style="6" customWidth="true"/>
    <col min="40" max="40" width="6.5" style="8" customWidth="true"/>
    <col min="41" max="41" width="6.5" style="10" customWidth="true"/>
    <col min="42" max="42" width="6.5" style="6" customWidth="true"/>
    <col min="43" max="43" width="6.5" style="8" customWidth="true"/>
    <col min="44" max="45" width="6.5" style="6" customWidth="true"/>
    <col min="46" max="46" width="6.5" style="8" customWidth="true"/>
    <col min="47" max="47" width="6" style="12" customWidth="true"/>
    <col min="48" max="48" width="7.125" style="12" customWidth="true"/>
    <col min="49" max="49" width="8.375" style="8" customWidth="true"/>
    <col min="50" max="50" width="6" style="6" customWidth="true"/>
    <col min="51" max="51" width="6" style="11" customWidth="true"/>
    <col min="52" max="52" width="6.75" style="8" customWidth="true"/>
    <col min="53" max="53" width="6" style="6" customWidth="true"/>
    <col min="54" max="54" width="6" style="11" customWidth="true"/>
    <col min="55" max="55" width="6.625" style="8" customWidth="true"/>
    <col min="56" max="238" width="9" style="6"/>
    <col min="239" max="251" width="9" style="13"/>
    <col min="252" max="16384" width="9" style="6"/>
  </cols>
  <sheetData>
    <row r="1" ht="33.75" customHeight="true" spans="1:55">
      <c r="A1" s="14" t="s">
        <v>501</v>
      </c>
      <c r="B1" s="14"/>
      <c r="C1" s="14"/>
      <c r="D1" s="15"/>
      <c r="E1" s="24"/>
      <c r="F1" s="24"/>
      <c r="G1" s="25"/>
      <c r="H1" s="24"/>
      <c r="I1" s="24"/>
      <c r="J1" s="25"/>
      <c r="K1" s="24"/>
      <c r="L1" s="24"/>
      <c r="M1" s="25"/>
      <c r="N1" s="24"/>
      <c r="O1" s="24"/>
      <c r="P1" s="25"/>
      <c r="Q1" s="24"/>
      <c r="R1" s="24"/>
      <c r="S1" s="24"/>
      <c r="T1" s="24"/>
      <c r="U1" s="24"/>
      <c r="V1" s="25"/>
      <c r="W1" s="24"/>
      <c r="X1" s="24"/>
      <c r="Y1" s="34"/>
      <c r="Z1" s="35"/>
      <c r="AA1" s="24"/>
      <c r="AB1" s="25"/>
      <c r="AC1" s="25"/>
      <c r="AD1" s="25"/>
      <c r="AE1" s="25"/>
      <c r="AF1" s="24"/>
      <c r="AG1" s="24"/>
      <c r="AH1" s="25"/>
      <c r="AI1" s="39"/>
      <c r="AJ1" s="39"/>
      <c r="AK1" s="34"/>
      <c r="AL1" s="35"/>
      <c r="AM1" s="24"/>
      <c r="AN1" s="25"/>
      <c r="AO1" s="35"/>
      <c r="AP1" s="24"/>
      <c r="AQ1" s="25"/>
      <c r="AR1" s="24"/>
      <c r="AS1" s="24"/>
      <c r="AT1" s="25"/>
      <c r="AU1" s="44"/>
      <c r="AV1" s="44"/>
      <c r="AW1" s="25"/>
      <c r="AX1" s="24"/>
      <c r="AY1" s="39"/>
      <c r="AZ1" s="25"/>
      <c r="BA1" s="24"/>
      <c r="BB1" s="39"/>
      <c r="BC1" s="25"/>
    </row>
    <row r="2" ht="45.75" customHeight="true" spans="1:55">
      <c r="A2" s="16" t="s">
        <v>502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45"/>
      <c r="AV2" s="45"/>
      <c r="AW2" s="16"/>
      <c r="AX2" s="16"/>
      <c r="AY2" s="16"/>
      <c r="AZ2" s="16"/>
      <c r="BA2" s="16"/>
      <c r="BB2" s="16"/>
      <c r="BC2" s="16"/>
    </row>
    <row r="3" s="1" customFormat="true" ht="24" customHeight="true" spans="1:55">
      <c r="A3" s="17" t="s">
        <v>503</v>
      </c>
      <c r="B3" s="17" t="s">
        <v>478</v>
      </c>
      <c r="C3" s="17" t="s">
        <v>504</v>
      </c>
      <c r="D3" s="18" t="s">
        <v>479</v>
      </c>
      <c r="E3" s="26" t="s">
        <v>505</v>
      </c>
      <c r="F3" s="27"/>
      <c r="G3" s="28"/>
      <c r="H3" s="26" t="s">
        <v>506</v>
      </c>
      <c r="I3" s="27"/>
      <c r="J3" s="28"/>
      <c r="K3" s="26" t="s">
        <v>482</v>
      </c>
      <c r="L3" s="27"/>
      <c r="M3" s="28"/>
      <c r="N3" s="26" t="s">
        <v>507</v>
      </c>
      <c r="O3" s="27"/>
      <c r="P3" s="28"/>
      <c r="Q3" s="26" t="s">
        <v>508</v>
      </c>
      <c r="R3" s="27"/>
      <c r="S3" s="28"/>
      <c r="T3" s="26" t="s">
        <v>509</v>
      </c>
      <c r="U3" s="27"/>
      <c r="V3" s="28"/>
      <c r="W3" s="26" t="s">
        <v>510</v>
      </c>
      <c r="X3" s="27"/>
      <c r="Y3" s="28"/>
      <c r="Z3" s="18" t="s">
        <v>511</v>
      </c>
      <c r="AA3" s="18"/>
      <c r="AB3" s="18"/>
      <c r="AC3" s="36" t="s">
        <v>488</v>
      </c>
      <c r="AD3" s="36"/>
      <c r="AE3" s="37"/>
      <c r="AF3" s="38" t="s">
        <v>512</v>
      </c>
      <c r="AG3" s="38"/>
      <c r="AH3" s="18"/>
      <c r="AI3" s="17" t="s">
        <v>490</v>
      </c>
      <c r="AJ3" s="17"/>
      <c r="AK3" s="18"/>
      <c r="AL3" s="17" t="s">
        <v>491</v>
      </c>
      <c r="AM3" s="17"/>
      <c r="AN3" s="18"/>
      <c r="AO3" s="42" t="s">
        <v>513</v>
      </c>
      <c r="AP3" s="36"/>
      <c r="AQ3" s="36"/>
      <c r="AR3" s="42" t="s">
        <v>493</v>
      </c>
      <c r="AS3" s="36"/>
      <c r="AT3" s="37"/>
      <c r="AU3" s="17" t="s">
        <v>514</v>
      </c>
      <c r="AV3" s="17"/>
      <c r="AW3" s="18"/>
      <c r="AX3" s="17" t="s">
        <v>515</v>
      </c>
      <c r="AY3" s="18"/>
      <c r="AZ3" s="18"/>
      <c r="BA3" s="17" t="s">
        <v>516</v>
      </c>
      <c r="BB3" s="18"/>
      <c r="BC3" s="49"/>
    </row>
    <row r="4" s="2" customFormat="true" ht="24" spans="1:55">
      <c r="A4" s="19"/>
      <c r="B4" s="19"/>
      <c r="C4" s="19"/>
      <c r="D4" s="20"/>
      <c r="E4" s="27" t="s">
        <v>497</v>
      </c>
      <c r="F4" s="27" t="s">
        <v>498</v>
      </c>
      <c r="G4" s="28" t="s">
        <v>122</v>
      </c>
      <c r="H4" s="27" t="s">
        <v>497</v>
      </c>
      <c r="I4" s="27" t="s">
        <v>498</v>
      </c>
      <c r="J4" s="28" t="s">
        <v>122</v>
      </c>
      <c r="K4" s="27" t="s">
        <v>497</v>
      </c>
      <c r="L4" s="27" t="s">
        <v>498</v>
      </c>
      <c r="M4" s="28" t="s">
        <v>122</v>
      </c>
      <c r="N4" s="27" t="s">
        <v>497</v>
      </c>
      <c r="O4" s="27" t="s">
        <v>498</v>
      </c>
      <c r="P4" s="28" t="s">
        <v>122</v>
      </c>
      <c r="Q4" s="27" t="s">
        <v>497</v>
      </c>
      <c r="R4" s="27" t="s">
        <v>498</v>
      </c>
      <c r="S4" s="28" t="s">
        <v>122</v>
      </c>
      <c r="T4" s="27" t="s">
        <v>497</v>
      </c>
      <c r="U4" s="27" t="s">
        <v>498</v>
      </c>
      <c r="V4" s="28" t="s">
        <v>122</v>
      </c>
      <c r="W4" s="27" t="s">
        <v>497</v>
      </c>
      <c r="X4" s="27" t="s">
        <v>498</v>
      </c>
      <c r="Y4" s="28" t="s">
        <v>122</v>
      </c>
      <c r="Z4" s="17" t="s">
        <v>497</v>
      </c>
      <c r="AA4" s="17" t="s">
        <v>498</v>
      </c>
      <c r="AB4" s="18" t="s">
        <v>122</v>
      </c>
      <c r="AC4" s="38" t="s">
        <v>499</v>
      </c>
      <c r="AD4" s="38" t="s">
        <v>500</v>
      </c>
      <c r="AE4" s="18" t="s">
        <v>122</v>
      </c>
      <c r="AF4" s="38" t="s">
        <v>497</v>
      </c>
      <c r="AG4" s="38" t="s">
        <v>498</v>
      </c>
      <c r="AH4" s="18" t="s">
        <v>122</v>
      </c>
      <c r="AI4" s="17" t="s">
        <v>497</v>
      </c>
      <c r="AJ4" s="17" t="s">
        <v>498</v>
      </c>
      <c r="AK4" s="18" t="s">
        <v>122</v>
      </c>
      <c r="AL4" s="17" t="s">
        <v>499</v>
      </c>
      <c r="AM4" s="17" t="s">
        <v>500</v>
      </c>
      <c r="AN4" s="18" t="s">
        <v>122</v>
      </c>
      <c r="AO4" s="38" t="s">
        <v>497</v>
      </c>
      <c r="AP4" s="38" t="s">
        <v>498</v>
      </c>
      <c r="AQ4" s="18" t="s">
        <v>122</v>
      </c>
      <c r="AR4" s="38" t="s">
        <v>499</v>
      </c>
      <c r="AS4" s="38" t="s">
        <v>500</v>
      </c>
      <c r="AT4" s="18" t="s">
        <v>122</v>
      </c>
      <c r="AU4" s="38" t="s">
        <v>499</v>
      </c>
      <c r="AV4" s="38" t="s">
        <v>500</v>
      </c>
      <c r="AW4" s="18" t="s">
        <v>122</v>
      </c>
      <c r="AX4" s="38" t="s">
        <v>499</v>
      </c>
      <c r="AY4" s="38" t="s">
        <v>500</v>
      </c>
      <c r="AZ4" s="18" t="s">
        <v>122</v>
      </c>
      <c r="BA4" s="38" t="s">
        <v>499</v>
      </c>
      <c r="BB4" s="38" t="s">
        <v>500</v>
      </c>
      <c r="BC4" s="18" t="s">
        <v>122</v>
      </c>
    </row>
    <row r="5" s="3" customFormat="true" ht="21.95" customHeight="true" spans="1:55">
      <c r="A5" s="21">
        <v>1</v>
      </c>
      <c r="B5" s="22" t="s">
        <v>16</v>
      </c>
      <c r="C5" s="21" t="s">
        <v>135</v>
      </c>
      <c r="D5" s="23">
        <f t="shared" ref="D5:D68" si="0">SUM(G5,J5,M5,P5,S5,V5,Y5,AB5,AE5,AH5,AK5,AN5,AQ5,,AT5,AW5,AZ5,BC5)</f>
        <v>66.251</v>
      </c>
      <c r="E5" s="29">
        <v>31.6</v>
      </c>
      <c r="F5" s="29">
        <v>31.66</v>
      </c>
      <c r="G5" s="30">
        <f t="shared" ref="G5:G68" si="1">IF(F5&gt;=F$189,15,IF(F5&lt;F$190,7.5,11.25)+IF(AND(F5&lt;F$189,F5&gt;E5),1.875,0))</f>
        <v>9.375</v>
      </c>
      <c r="H5" s="29">
        <v>25</v>
      </c>
      <c r="I5" s="29">
        <v>50</v>
      </c>
      <c r="J5" s="30">
        <f t="shared" ref="J5:J68" si="2">IF(I5&gt;=I$189,10,IF(I5&lt;I$190,5,7.5)+IF(AND(I5&lt;I$189,I5&gt;H5),1.25,0))</f>
        <v>6.25</v>
      </c>
      <c r="K5" s="29">
        <v>110.71</v>
      </c>
      <c r="L5" s="29">
        <v>110.75</v>
      </c>
      <c r="M5" s="30">
        <f t="shared" ref="M5:M68" si="3">IF(L5=0,5,IF(L5&lt;=L$189,10,IF(L5&gt;L$190,5,7.5)+IF(AND(L5&gt;L$189,L5&lt;K5),1.25,0)))</f>
        <v>10</v>
      </c>
      <c r="N5" s="31">
        <v>-14.1</v>
      </c>
      <c r="O5" s="32">
        <v>-6.63</v>
      </c>
      <c r="P5" s="30">
        <f t="shared" ref="P5:P68" si="4">IF(O5&lt;=O$189,5,IF(O5&gt;O$190,2.5,3.75)+IF(AND(O5&gt;O$189,O5&lt;N5),0.625,0))</f>
        <v>3.75</v>
      </c>
      <c r="Q5" s="31">
        <v>3.64</v>
      </c>
      <c r="R5" s="32">
        <v>0.45</v>
      </c>
      <c r="S5" s="30">
        <f t="shared" ref="S5:S68" si="5">IF(R5&lt;=R$189,5,IF(R5&gt;R$190,2.5,3.75)+IF(AND(R5&gt;R$189,R5&lt;Q5),0.625,0))</f>
        <v>4.375</v>
      </c>
      <c r="T5" s="29">
        <v>51.71</v>
      </c>
      <c r="U5" s="33">
        <v>60.33</v>
      </c>
      <c r="V5" s="30">
        <f t="shared" ref="V5:V68" si="6">IF(U5=0,2.5,IF(U5&lt;=U$189,5,IF(U5&gt;U$190,2.5,3.75)+IF(AND(U5&gt;U$189,U5&lt;T5),0.625,0)))</f>
        <v>2.5</v>
      </c>
      <c r="W5" s="29">
        <v>0</v>
      </c>
      <c r="X5" s="33">
        <v>0</v>
      </c>
      <c r="Y5" s="30">
        <f t="shared" ref="Y5:Y68" si="7">IF(X5&lt;=X$189,5,IF(X5&gt;X$190,2.5,3.75)+IF(AND(X5&gt;X$189,X5&lt;W5),0.625,0))</f>
        <v>5</v>
      </c>
      <c r="Z5" s="33">
        <v>13.64</v>
      </c>
      <c r="AA5" s="33">
        <v>14.21</v>
      </c>
      <c r="AB5" s="30">
        <f t="shared" ref="AB5:AB68" si="8">IF(AA5=0,2.5,IF(AA5&lt;=AA$189,5,IF(AA5&gt;AA$190,2.5,3.75)+IF(AND(AA5&gt;AA$189,AA5&lt;Z5),0.625,0)))</f>
        <v>2.5</v>
      </c>
      <c r="AC5" s="33">
        <v>48.96</v>
      </c>
      <c r="AD5" s="29">
        <v>48.15</v>
      </c>
      <c r="AE5" s="30">
        <f t="shared" ref="AE5:AE68" si="9">IF(AD5&gt;=AD$189,5,IF(AD5&lt;AD$190,2.5,3.75)+IF(AND(AD5&lt;AD$189,AD5&gt;AC5),0.625,0))</f>
        <v>2.5</v>
      </c>
      <c r="AF5" s="29">
        <v>12.24</v>
      </c>
      <c r="AG5" s="29">
        <v>11.76</v>
      </c>
      <c r="AH5" s="30">
        <f t="shared" ref="AH5:AH68" si="10">IF(AG5&lt;=AG$189,5,IF(AG5&gt;AG$190,2.5,3.75)+IF(AND(AG5&gt;AG$189,AG5&lt;AF5),0.625,0))</f>
        <v>3.125</v>
      </c>
      <c r="AI5" s="29">
        <v>25.4</v>
      </c>
      <c r="AJ5" s="29">
        <v>23.93</v>
      </c>
      <c r="AK5" s="30">
        <f t="shared" ref="AK5:AK68" si="11">IF(AJ5&gt;=AJ$189,5,IF(AJ5&lt;AJ$190,2.5,3.75)+IF(AND(AJ5&lt;AJ$189,AJ5&gt;AI5),0.625,0))</f>
        <v>2.5</v>
      </c>
      <c r="AL5" s="40">
        <v>9.15</v>
      </c>
      <c r="AM5" s="41">
        <v>9.68</v>
      </c>
      <c r="AN5" s="30">
        <f t="shared" ref="AN5:AN68" si="12">IF(AM5&gt;=AM$189,5,IF(AM5&lt;AM$190,2.5,3.75)+IF(AND(AM5&lt;AM$189,AM5&gt;AL5),0.625,0))</f>
        <v>3.125</v>
      </c>
      <c r="AO5" s="41">
        <v>14.32</v>
      </c>
      <c r="AP5" s="41">
        <v>25.63</v>
      </c>
      <c r="AQ5" s="30">
        <f t="shared" ref="AQ5:AQ68" si="13">IF(AP5=0,2.5,IF(AP5&lt;=AP$189,5,IF(AP5&gt;AP$190,2.5,3.75)+IF(AND(AP5&gt;AP$189,AP5&lt;AO5),0.625,0)))</f>
        <v>2.5</v>
      </c>
      <c r="AR5" s="29">
        <v>110.98</v>
      </c>
      <c r="AS5" s="29">
        <v>118.93</v>
      </c>
      <c r="AT5" s="30">
        <f t="shared" ref="AT5:AT68" si="14">IF(AS5&lt;=AS$189,5,IF(AS5&gt;AS$190,2.5,3.75)+IF(AND(AS5&gt;AS$189,AS5&lt;AR5),0.625,0))</f>
        <v>2.5</v>
      </c>
      <c r="AU5" s="46">
        <v>84</v>
      </c>
      <c r="AV5" s="46">
        <v>85.43</v>
      </c>
      <c r="AW5" s="30">
        <f t="shared" ref="AW5:AW68" si="15">IF(AV5&gt;=AV$189,5,IF(AV5&lt;AV$190,2.5,3.75)+IF(AND(AV5&lt;AV$189,AV5&gt;AU5),0.625,0))</f>
        <v>3.125</v>
      </c>
      <c r="AX5" s="47">
        <v>88.08</v>
      </c>
      <c r="AY5" s="48">
        <v>88.41</v>
      </c>
      <c r="AZ5" s="30">
        <f t="shared" ref="AZ5:AZ68" si="16">IF(AY5&gt;=AY$189,2.5,IF(AY5&lt;AY$190,1.25,1.875)+IF(AND(AY5&lt;AY$189,AY5&gt;AX5),0.313,0))</f>
        <v>1.563</v>
      </c>
      <c r="BA5" s="48">
        <v>90.06</v>
      </c>
      <c r="BB5" s="48">
        <v>90.65</v>
      </c>
      <c r="BC5" s="30">
        <f t="shared" ref="BC5:BC68" si="17">IF(BB5&gt;=BB$189,2.5,IF(BB5&lt;BB$190,1.25,1.875)+IF(AND(BB5&lt;BB$189,BB5&gt;BA5),0.313,0))</f>
        <v>1.563</v>
      </c>
    </row>
    <row r="6" s="3" customFormat="true" ht="11.25" spans="1:55">
      <c r="A6" s="21">
        <v>2</v>
      </c>
      <c r="B6" s="22" t="s">
        <v>16</v>
      </c>
      <c r="C6" s="21" t="s">
        <v>138</v>
      </c>
      <c r="D6" s="23">
        <f t="shared" si="0"/>
        <v>75.313</v>
      </c>
      <c r="E6" s="29">
        <v>32.99</v>
      </c>
      <c r="F6" s="29">
        <v>31.58</v>
      </c>
      <c r="G6" s="30">
        <f t="shared" si="1"/>
        <v>7.5</v>
      </c>
      <c r="H6" s="29">
        <v>100</v>
      </c>
      <c r="I6" s="29">
        <v>100</v>
      </c>
      <c r="J6" s="30">
        <f t="shared" si="2"/>
        <v>10</v>
      </c>
      <c r="K6" s="29">
        <v>101.08</v>
      </c>
      <c r="L6" s="29">
        <v>105.76</v>
      </c>
      <c r="M6" s="30">
        <f t="shared" si="3"/>
        <v>10</v>
      </c>
      <c r="N6" s="31">
        <v>-2.91</v>
      </c>
      <c r="O6" s="32">
        <v>23</v>
      </c>
      <c r="P6" s="30">
        <f t="shared" si="4"/>
        <v>2.5</v>
      </c>
      <c r="Q6" s="31">
        <v>5.79</v>
      </c>
      <c r="R6" s="32">
        <v>-3.2</v>
      </c>
      <c r="S6" s="30">
        <f t="shared" si="5"/>
        <v>4.375</v>
      </c>
      <c r="T6" s="29">
        <v>36.79</v>
      </c>
      <c r="U6" s="33">
        <v>39.99</v>
      </c>
      <c r="V6" s="30">
        <f t="shared" si="6"/>
        <v>3.75</v>
      </c>
      <c r="W6" s="29">
        <v>0</v>
      </c>
      <c r="X6" s="33">
        <v>0</v>
      </c>
      <c r="Y6" s="30">
        <f t="shared" si="7"/>
        <v>5</v>
      </c>
      <c r="Z6" s="33">
        <v>11.45</v>
      </c>
      <c r="AA6" s="33">
        <v>10.63</v>
      </c>
      <c r="AB6" s="30">
        <f t="shared" si="8"/>
        <v>4.375</v>
      </c>
      <c r="AC6" s="33">
        <v>46.74</v>
      </c>
      <c r="AD6" s="29">
        <v>45.37</v>
      </c>
      <c r="AE6" s="30">
        <f t="shared" si="9"/>
        <v>2.5</v>
      </c>
      <c r="AF6" s="29">
        <v>8.74</v>
      </c>
      <c r="AG6" s="29">
        <v>8.45</v>
      </c>
      <c r="AH6" s="30">
        <f t="shared" si="10"/>
        <v>5</v>
      </c>
      <c r="AI6" s="29">
        <v>19.52</v>
      </c>
      <c r="AJ6" s="29">
        <v>18.88</v>
      </c>
      <c r="AK6" s="30">
        <f t="shared" si="11"/>
        <v>2.5</v>
      </c>
      <c r="AL6" s="40">
        <v>8.06</v>
      </c>
      <c r="AM6" s="41">
        <v>10.99</v>
      </c>
      <c r="AN6" s="30">
        <f t="shared" si="12"/>
        <v>3.125</v>
      </c>
      <c r="AO6" s="41">
        <v>18.72</v>
      </c>
      <c r="AP6" s="41">
        <v>22.23</v>
      </c>
      <c r="AQ6" s="30">
        <f t="shared" si="13"/>
        <v>2.5</v>
      </c>
      <c r="AR6" s="29">
        <v>70.31</v>
      </c>
      <c r="AS6" s="29">
        <v>80.23</v>
      </c>
      <c r="AT6" s="30">
        <f t="shared" si="14"/>
        <v>3.75</v>
      </c>
      <c r="AU6" s="46">
        <v>93.99</v>
      </c>
      <c r="AV6" s="46">
        <v>90.52</v>
      </c>
      <c r="AW6" s="30">
        <f t="shared" si="15"/>
        <v>5</v>
      </c>
      <c r="AX6" s="47">
        <v>88.56</v>
      </c>
      <c r="AY6" s="48">
        <v>87.97</v>
      </c>
      <c r="AZ6" s="30">
        <f t="shared" si="16"/>
        <v>1.25</v>
      </c>
      <c r="BA6" s="48">
        <v>91.74</v>
      </c>
      <c r="BB6" s="48">
        <v>92.16</v>
      </c>
      <c r="BC6" s="30">
        <f t="shared" si="17"/>
        <v>2.188</v>
      </c>
    </row>
    <row r="7" s="3" customFormat="true" ht="11.25" spans="1:55">
      <c r="A7" s="21">
        <v>3</v>
      </c>
      <c r="B7" s="22" t="s">
        <v>16</v>
      </c>
      <c r="C7" s="21" t="s">
        <v>139</v>
      </c>
      <c r="D7" s="23">
        <f t="shared" si="0"/>
        <v>65.625</v>
      </c>
      <c r="E7" s="29">
        <v>33.12</v>
      </c>
      <c r="F7" s="29">
        <v>31.94</v>
      </c>
      <c r="G7" s="30">
        <f t="shared" si="1"/>
        <v>7.5</v>
      </c>
      <c r="H7" s="29">
        <v>50</v>
      </c>
      <c r="I7" s="29">
        <v>0</v>
      </c>
      <c r="J7" s="30">
        <f t="shared" si="2"/>
        <v>5</v>
      </c>
      <c r="K7" s="29">
        <v>104.25</v>
      </c>
      <c r="L7" s="29">
        <v>166.89</v>
      </c>
      <c r="M7" s="30">
        <f t="shared" si="3"/>
        <v>5</v>
      </c>
      <c r="N7" s="31">
        <v>-5.68</v>
      </c>
      <c r="O7" s="32">
        <v>6.72</v>
      </c>
      <c r="P7" s="30">
        <f t="shared" si="4"/>
        <v>2.5</v>
      </c>
      <c r="Q7" s="31">
        <v>7.73</v>
      </c>
      <c r="R7" s="32">
        <v>-5.3</v>
      </c>
      <c r="S7" s="30">
        <f t="shared" si="5"/>
        <v>5</v>
      </c>
      <c r="T7" s="29">
        <v>67.32</v>
      </c>
      <c r="U7" s="33">
        <v>68.67</v>
      </c>
      <c r="V7" s="30">
        <f t="shared" si="6"/>
        <v>2.5</v>
      </c>
      <c r="W7" s="29">
        <v>0</v>
      </c>
      <c r="X7" s="33">
        <v>0</v>
      </c>
      <c r="Y7" s="30">
        <f t="shared" si="7"/>
        <v>5</v>
      </c>
      <c r="Z7" s="33">
        <v>10.91</v>
      </c>
      <c r="AA7" s="33">
        <v>8.89</v>
      </c>
      <c r="AB7" s="30">
        <f t="shared" si="8"/>
        <v>5</v>
      </c>
      <c r="AC7" s="33">
        <v>47.85</v>
      </c>
      <c r="AD7" s="29">
        <v>49.17</v>
      </c>
      <c r="AE7" s="30">
        <f t="shared" si="9"/>
        <v>3.125</v>
      </c>
      <c r="AF7" s="29">
        <v>7.87</v>
      </c>
      <c r="AG7" s="29">
        <v>7.62</v>
      </c>
      <c r="AH7" s="30">
        <f t="shared" si="10"/>
        <v>5</v>
      </c>
      <c r="AI7" s="29">
        <v>0</v>
      </c>
      <c r="AJ7" s="29">
        <v>22.12</v>
      </c>
      <c r="AK7" s="30">
        <f t="shared" si="11"/>
        <v>3.125</v>
      </c>
      <c r="AL7" s="40">
        <v>0</v>
      </c>
      <c r="AM7" s="41">
        <v>13.22</v>
      </c>
      <c r="AN7" s="30">
        <f t="shared" si="12"/>
        <v>3.125</v>
      </c>
      <c r="AO7" s="43">
        <v>0</v>
      </c>
      <c r="AP7" s="41">
        <v>23.32</v>
      </c>
      <c r="AQ7" s="30">
        <f t="shared" si="13"/>
        <v>2.5</v>
      </c>
      <c r="AR7" s="29">
        <v>0</v>
      </c>
      <c r="AS7" s="29">
        <v>55.9</v>
      </c>
      <c r="AT7" s="30">
        <f t="shared" si="14"/>
        <v>5</v>
      </c>
      <c r="AU7" s="46">
        <v>83.96</v>
      </c>
      <c r="AV7" s="46">
        <v>82.1</v>
      </c>
      <c r="AW7" s="30">
        <f t="shared" si="15"/>
        <v>2.5</v>
      </c>
      <c r="AX7" s="47">
        <v>89.63</v>
      </c>
      <c r="AY7" s="48">
        <v>88.61</v>
      </c>
      <c r="AZ7" s="30">
        <f t="shared" si="16"/>
        <v>1.25</v>
      </c>
      <c r="BA7" s="48">
        <v>89.27</v>
      </c>
      <c r="BB7" s="48">
        <v>93.47</v>
      </c>
      <c r="BC7" s="30">
        <f t="shared" si="17"/>
        <v>2.5</v>
      </c>
    </row>
    <row r="8" s="3" customFormat="true" ht="11.25" spans="1:55">
      <c r="A8" s="21">
        <v>4</v>
      </c>
      <c r="B8" s="22" t="s">
        <v>16</v>
      </c>
      <c r="C8" s="21" t="s">
        <v>141</v>
      </c>
      <c r="D8" s="23">
        <f t="shared" si="0"/>
        <v>71.25</v>
      </c>
      <c r="E8" s="29">
        <v>34.46</v>
      </c>
      <c r="F8" s="29">
        <v>34.35</v>
      </c>
      <c r="G8" s="30">
        <f t="shared" si="1"/>
        <v>11.25</v>
      </c>
      <c r="H8" s="29">
        <v>75</v>
      </c>
      <c r="I8" s="29">
        <v>0</v>
      </c>
      <c r="J8" s="30">
        <f t="shared" si="2"/>
        <v>5</v>
      </c>
      <c r="K8" s="29">
        <v>105.69</v>
      </c>
      <c r="L8" s="29">
        <v>107.37</v>
      </c>
      <c r="M8" s="30">
        <f t="shared" si="3"/>
        <v>10</v>
      </c>
      <c r="N8" s="31">
        <v>-0.09</v>
      </c>
      <c r="O8" s="32">
        <v>-22.87</v>
      </c>
      <c r="P8" s="30">
        <f t="shared" si="4"/>
        <v>4.375</v>
      </c>
      <c r="Q8" s="31">
        <v>1.1</v>
      </c>
      <c r="R8" s="32">
        <v>3.31</v>
      </c>
      <c r="S8" s="30">
        <f t="shared" si="5"/>
        <v>2.5</v>
      </c>
      <c r="T8" s="29">
        <v>53.8</v>
      </c>
      <c r="U8" s="33">
        <v>54.22</v>
      </c>
      <c r="V8" s="30">
        <f t="shared" si="6"/>
        <v>2.5</v>
      </c>
      <c r="W8" s="29">
        <v>0.22</v>
      </c>
      <c r="X8" s="33">
        <v>1.54</v>
      </c>
      <c r="Y8" s="30">
        <f t="shared" si="7"/>
        <v>5</v>
      </c>
      <c r="Z8" s="33">
        <v>11.89</v>
      </c>
      <c r="AA8" s="33">
        <v>11.7</v>
      </c>
      <c r="AB8" s="30">
        <f t="shared" si="8"/>
        <v>4.375</v>
      </c>
      <c r="AC8" s="33">
        <v>49.42</v>
      </c>
      <c r="AD8" s="29">
        <v>51.12</v>
      </c>
      <c r="AE8" s="30">
        <f t="shared" si="9"/>
        <v>3.125</v>
      </c>
      <c r="AF8" s="29">
        <v>10.34</v>
      </c>
      <c r="AG8" s="29">
        <v>10.11</v>
      </c>
      <c r="AH8" s="30">
        <f t="shared" si="10"/>
        <v>4.375</v>
      </c>
      <c r="AI8" s="29">
        <v>25.07</v>
      </c>
      <c r="AJ8" s="29">
        <v>24.27</v>
      </c>
      <c r="AK8" s="30">
        <f t="shared" si="11"/>
        <v>2.5</v>
      </c>
      <c r="AL8" s="40">
        <v>14.02</v>
      </c>
      <c r="AM8" s="41">
        <v>15.83</v>
      </c>
      <c r="AN8" s="30">
        <f t="shared" si="12"/>
        <v>4.375</v>
      </c>
      <c r="AO8" s="41">
        <v>10.44</v>
      </c>
      <c r="AP8" s="41">
        <v>22.36</v>
      </c>
      <c r="AQ8" s="30">
        <f t="shared" si="13"/>
        <v>2.5</v>
      </c>
      <c r="AR8" s="29">
        <v>89.77</v>
      </c>
      <c r="AS8" s="29">
        <v>89.44</v>
      </c>
      <c r="AT8" s="30">
        <f t="shared" si="14"/>
        <v>4.375</v>
      </c>
      <c r="AU8" s="46">
        <v>86.73</v>
      </c>
      <c r="AV8" s="46">
        <v>85.23</v>
      </c>
      <c r="AW8" s="30">
        <f t="shared" si="15"/>
        <v>2.5</v>
      </c>
      <c r="AX8" s="47">
        <v>88.75</v>
      </c>
      <c r="AY8" s="48">
        <v>87.2</v>
      </c>
      <c r="AZ8" s="30">
        <f t="shared" si="16"/>
        <v>1.25</v>
      </c>
      <c r="BA8" s="48">
        <v>91.83</v>
      </c>
      <c r="BB8" s="48">
        <v>91.4</v>
      </c>
      <c r="BC8" s="30">
        <f t="shared" si="17"/>
        <v>1.25</v>
      </c>
    </row>
    <row r="9" s="3" customFormat="true" ht="11.25" spans="1:55">
      <c r="A9" s="21">
        <v>5</v>
      </c>
      <c r="B9" s="22" t="s">
        <v>16</v>
      </c>
      <c r="C9" s="21" t="s">
        <v>142</v>
      </c>
      <c r="D9" s="23">
        <f t="shared" si="0"/>
        <v>74.688</v>
      </c>
      <c r="E9" s="29">
        <v>26.49</v>
      </c>
      <c r="F9" s="29">
        <v>25.47</v>
      </c>
      <c r="G9" s="30">
        <f t="shared" si="1"/>
        <v>7.5</v>
      </c>
      <c r="H9" s="29">
        <v>100</v>
      </c>
      <c r="I9" s="29">
        <v>50</v>
      </c>
      <c r="J9" s="30">
        <f t="shared" si="2"/>
        <v>5</v>
      </c>
      <c r="K9" s="29">
        <v>102.48</v>
      </c>
      <c r="L9" s="29">
        <v>105.43</v>
      </c>
      <c r="M9" s="30">
        <f t="shared" si="3"/>
        <v>10</v>
      </c>
      <c r="N9" s="31">
        <v>-5</v>
      </c>
      <c r="O9" s="32">
        <v>-10.4</v>
      </c>
      <c r="P9" s="30">
        <f t="shared" si="4"/>
        <v>4.375</v>
      </c>
      <c r="Q9" s="31">
        <v>11.79</v>
      </c>
      <c r="R9" s="32">
        <v>-0.12</v>
      </c>
      <c r="S9" s="30">
        <f t="shared" si="5"/>
        <v>4.375</v>
      </c>
      <c r="T9" s="29">
        <v>49.05</v>
      </c>
      <c r="U9" s="33">
        <v>50.29</v>
      </c>
      <c r="V9" s="30">
        <f t="shared" si="6"/>
        <v>2.5</v>
      </c>
      <c r="W9" s="29">
        <v>16.86</v>
      </c>
      <c r="X9" s="33">
        <v>13.48</v>
      </c>
      <c r="Y9" s="30">
        <f t="shared" si="7"/>
        <v>3.125</v>
      </c>
      <c r="Z9" s="33">
        <v>8.24</v>
      </c>
      <c r="AA9" s="33">
        <v>7.92</v>
      </c>
      <c r="AB9" s="30">
        <f t="shared" si="8"/>
        <v>5</v>
      </c>
      <c r="AC9" s="33">
        <v>65.68</v>
      </c>
      <c r="AD9" s="29">
        <v>64.67</v>
      </c>
      <c r="AE9" s="30">
        <f t="shared" si="9"/>
        <v>5</v>
      </c>
      <c r="AF9" s="29">
        <v>8.45</v>
      </c>
      <c r="AG9" s="29">
        <v>7.81</v>
      </c>
      <c r="AH9" s="30">
        <f t="shared" si="10"/>
        <v>5</v>
      </c>
      <c r="AI9" s="29">
        <v>36.25</v>
      </c>
      <c r="AJ9" s="29">
        <v>35.11</v>
      </c>
      <c r="AK9" s="30">
        <f t="shared" si="11"/>
        <v>5</v>
      </c>
      <c r="AL9" s="40">
        <v>14.87</v>
      </c>
      <c r="AM9" s="41">
        <v>14.77</v>
      </c>
      <c r="AN9" s="30">
        <f t="shared" si="12"/>
        <v>3.75</v>
      </c>
      <c r="AO9" s="41">
        <v>18.03</v>
      </c>
      <c r="AP9" s="41">
        <v>24.68</v>
      </c>
      <c r="AQ9" s="30">
        <f t="shared" si="13"/>
        <v>2.5</v>
      </c>
      <c r="AR9" s="29">
        <v>81.08</v>
      </c>
      <c r="AS9" s="29">
        <v>85.26</v>
      </c>
      <c r="AT9" s="30">
        <f t="shared" si="14"/>
        <v>3.75</v>
      </c>
      <c r="AU9" s="46">
        <v>87.07</v>
      </c>
      <c r="AV9" s="46">
        <v>92.1</v>
      </c>
      <c r="AW9" s="30">
        <f t="shared" si="15"/>
        <v>5</v>
      </c>
      <c r="AX9" s="47">
        <v>88.98</v>
      </c>
      <c r="AY9" s="48">
        <v>89.03</v>
      </c>
      <c r="AZ9" s="30">
        <f t="shared" si="16"/>
        <v>1.563</v>
      </c>
      <c r="BA9" s="48">
        <v>91.19</v>
      </c>
      <c r="BB9" s="48">
        <v>91.03</v>
      </c>
      <c r="BC9" s="30">
        <f t="shared" si="17"/>
        <v>1.25</v>
      </c>
    </row>
    <row r="10" s="3" customFormat="true" ht="11.25" spans="1:55">
      <c r="A10" s="21">
        <v>6</v>
      </c>
      <c r="B10" s="22" t="s">
        <v>16</v>
      </c>
      <c r="C10" s="21" t="s">
        <v>143</v>
      </c>
      <c r="D10" s="23">
        <f t="shared" si="0"/>
        <v>78.125</v>
      </c>
      <c r="E10" s="29">
        <v>37.44</v>
      </c>
      <c r="F10" s="29">
        <v>35.47</v>
      </c>
      <c r="G10" s="30">
        <f t="shared" si="1"/>
        <v>15</v>
      </c>
      <c r="H10" s="29">
        <v>50</v>
      </c>
      <c r="I10" s="29">
        <v>33.33</v>
      </c>
      <c r="J10" s="30">
        <f t="shared" si="2"/>
        <v>5</v>
      </c>
      <c r="K10" s="29">
        <v>110.04</v>
      </c>
      <c r="L10" s="29">
        <v>115.96</v>
      </c>
      <c r="M10" s="30">
        <f t="shared" si="3"/>
        <v>7.5</v>
      </c>
      <c r="N10" s="31">
        <v>-6.73</v>
      </c>
      <c r="O10" s="32">
        <v>23.91</v>
      </c>
      <c r="P10" s="30">
        <f t="shared" si="4"/>
        <v>2.5</v>
      </c>
      <c r="Q10" s="31">
        <v>6.02</v>
      </c>
      <c r="R10" s="32">
        <v>2.37</v>
      </c>
      <c r="S10" s="30">
        <f t="shared" si="5"/>
        <v>3.125</v>
      </c>
      <c r="T10" s="29">
        <v>37.3</v>
      </c>
      <c r="U10" s="33">
        <v>37.11</v>
      </c>
      <c r="V10" s="30">
        <f t="shared" si="6"/>
        <v>4.375</v>
      </c>
      <c r="W10" s="29">
        <v>0.91</v>
      </c>
      <c r="X10" s="33">
        <v>0.58</v>
      </c>
      <c r="Y10" s="30">
        <f t="shared" si="7"/>
        <v>5</v>
      </c>
      <c r="Z10" s="33">
        <v>8.61</v>
      </c>
      <c r="AA10" s="33">
        <v>8.6</v>
      </c>
      <c r="AB10" s="30">
        <f t="shared" si="8"/>
        <v>5</v>
      </c>
      <c r="AC10" s="33">
        <v>49.07</v>
      </c>
      <c r="AD10" s="29">
        <v>50.45</v>
      </c>
      <c r="AE10" s="30">
        <f t="shared" si="9"/>
        <v>3.125</v>
      </c>
      <c r="AF10" s="29">
        <v>10.92</v>
      </c>
      <c r="AG10" s="29">
        <v>10.77</v>
      </c>
      <c r="AH10" s="30">
        <f t="shared" si="10"/>
        <v>3.125</v>
      </c>
      <c r="AI10" s="29">
        <v>31.41</v>
      </c>
      <c r="AJ10" s="29">
        <v>31.75</v>
      </c>
      <c r="AK10" s="30">
        <f t="shared" si="11"/>
        <v>5</v>
      </c>
      <c r="AL10" s="40">
        <v>10.15</v>
      </c>
      <c r="AM10" s="41">
        <v>10.15</v>
      </c>
      <c r="AN10" s="30">
        <f t="shared" si="12"/>
        <v>2.5</v>
      </c>
      <c r="AO10" s="41">
        <v>19.84</v>
      </c>
      <c r="AP10" s="41">
        <v>34.39</v>
      </c>
      <c r="AQ10" s="30">
        <f t="shared" si="13"/>
        <v>2.5</v>
      </c>
      <c r="AR10" s="29">
        <v>88.91</v>
      </c>
      <c r="AS10" s="29">
        <v>79.83</v>
      </c>
      <c r="AT10" s="30">
        <f t="shared" si="14"/>
        <v>4.375</v>
      </c>
      <c r="AU10" s="46">
        <v>90.48</v>
      </c>
      <c r="AV10" s="46">
        <v>89.73</v>
      </c>
      <c r="AW10" s="30">
        <f t="shared" si="15"/>
        <v>5</v>
      </c>
      <c r="AX10" s="47">
        <v>92.83</v>
      </c>
      <c r="AY10" s="48">
        <v>91.05</v>
      </c>
      <c r="AZ10" s="30">
        <f t="shared" si="16"/>
        <v>2.5</v>
      </c>
      <c r="BA10" s="48">
        <v>93.51</v>
      </c>
      <c r="BB10" s="48">
        <v>94.89</v>
      </c>
      <c r="BC10" s="30">
        <f t="shared" si="17"/>
        <v>2.5</v>
      </c>
    </row>
    <row r="11" s="3" customFormat="true" ht="11.25" spans="1:55">
      <c r="A11" s="21">
        <v>7</v>
      </c>
      <c r="B11" s="22" t="s">
        <v>16</v>
      </c>
      <c r="C11" s="21" t="s">
        <v>144</v>
      </c>
      <c r="D11" s="23">
        <f t="shared" si="0"/>
        <v>76.875</v>
      </c>
      <c r="E11" s="29">
        <v>33.51</v>
      </c>
      <c r="F11" s="29">
        <v>30.96</v>
      </c>
      <c r="G11" s="30">
        <f t="shared" si="1"/>
        <v>7.5</v>
      </c>
      <c r="H11" s="29">
        <v>100</v>
      </c>
      <c r="I11" s="29">
        <v>100</v>
      </c>
      <c r="J11" s="30">
        <f t="shared" si="2"/>
        <v>10</v>
      </c>
      <c r="K11" s="29">
        <v>101.55</v>
      </c>
      <c r="L11" s="29">
        <v>101.5</v>
      </c>
      <c r="M11" s="30">
        <f t="shared" si="3"/>
        <v>10</v>
      </c>
      <c r="N11" s="31">
        <v>-10.18</v>
      </c>
      <c r="O11" s="32">
        <v>-2.08</v>
      </c>
      <c r="P11" s="30">
        <f t="shared" si="4"/>
        <v>2.5</v>
      </c>
      <c r="Q11" s="31">
        <v>-0.44</v>
      </c>
      <c r="R11" s="32">
        <v>3.2</v>
      </c>
      <c r="S11" s="30">
        <f t="shared" si="5"/>
        <v>2.5</v>
      </c>
      <c r="T11" s="29">
        <v>60.36</v>
      </c>
      <c r="U11" s="33">
        <v>49.33</v>
      </c>
      <c r="V11" s="30">
        <f t="shared" si="6"/>
        <v>3.125</v>
      </c>
      <c r="W11" s="29">
        <v>0</v>
      </c>
      <c r="X11" s="33">
        <v>7.32</v>
      </c>
      <c r="Y11" s="30">
        <f t="shared" si="7"/>
        <v>3.75</v>
      </c>
      <c r="Z11" s="33">
        <v>6.42</v>
      </c>
      <c r="AA11" s="33">
        <v>8.09</v>
      </c>
      <c r="AB11" s="30">
        <f t="shared" si="8"/>
        <v>5</v>
      </c>
      <c r="AC11" s="33">
        <v>52.47</v>
      </c>
      <c r="AD11" s="29">
        <v>54.08</v>
      </c>
      <c r="AE11" s="30">
        <f t="shared" si="9"/>
        <v>4.375</v>
      </c>
      <c r="AF11" s="29">
        <v>8.42</v>
      </c>
      <c r="AG11" s="29">
        <v>8.15</v>
      </c>
      <c r="AH11" s="30">
        <f t="shared" si="10"/>
        <v>5</v>
      </c>
      <c r="AI11" s="29">
        <v>24.33</v>
      </c>
      <c r="AJ11" s="29">
        <v>25.73</v>
      </c>
      <c r="AK11" s="30">
        <f t="shared" si="11"/>
        <v>3.125</v>
      </c>
      <c r="AL11" s="40">
        <v>15.69</v>
      </c>
      <c r="AM11" s="41">
        <v>17.31</v>
      </c>
      <c r="AN11" s="30">
        <f t="shared" si="12"/>
        <v>5</v>
      </c>
      <c r="AO11" s="41">
        <v>13.88</v>
      </c>
      <c r="AP11" s="41">
        <v>16.61</v>
      </c>
      <c r="AQ11" s="30">
        <f t="shared" si="13"/>
        <v>2.5</v>
      </c>
      <c r="AR11" s="29">
        <v>64.85</v>
      </c>
      <c r="AS11" s="29">
        <v>69.13</v>
      </c>
      <c r="AT11" s="30">
        <f t="shared" si="14"/>
        <v>5</v>
      </c>
      <c r="AU11" s="46">
        <v>87.41</v>
      </c>
      <c r="AV11" s="46">
        <v>89.21</v>
      </c>
      <c r="AW11" s="30">
        <f t="shared" si="15"/>
        <v>5</v>
      </c>
      <c r="AX11" s="48">
        <v>91.59</v>
      </c>
      <c r="AY11" s="48">
        <v>87.45</v>
      </c>
      <c r="AZ11" s="30">
        <f t="shared" si="16"/>
        <v>1.25</v>
      </c>
      <c r="BA11" s="48">
        <v>93.27</v>
      </c>
      <c r="BB11" s="48">
        <v>90.31</v>
      </c>
      <c r="BC11" s="30">
        <f t="shared" si="17"/>
        <v>1.25</v>
      </c>
    </row>
    <row r="12" s="3" customFormat="true" ht="11.25" spans="1:55">
      <c r="A12" s="21">
        <v>8</v>
      </c>
      <c r="B12" s="22" t="s">
        <v>16</v>
      </c>
      <c r="C12" s="21" t="s">
        <v>145</v>
      </c>
      <c r="D12" s="23">
        <f t="shared" si="0"/>
        <v>77.5</v>
      </c>
      <c r="E12" s="29">
        <v>31.79</v>
      </c>
      <c r="F12" s="29">
        <v>31.17</v>
      </c>
      <c r="G12" s="30">
        <f t="shared" si="1"/>
        <v>7.5</v>
      </c>
      <c r="H12" s="29">
        <v>100</v>
      </c>
      <c r="I12" s="29">
        <v>100</v>
      </c>
      <c r="J12" s="30">
        <f t="shared" si="2"/>
        <v>10</v>
      </c>
      <c r="K12" s="29">
        <v>101.92</v>
      </c>
      <c r="L12" s="29">
        <v>102.83</v>
      </c>
      <c r="M12" s="30">
        <f t="shared" si="3"/>
        <v>10</v>
      </c>
      <c r="N12" s="31">
        <v>-9.72</v>
      </c>
      <c r="O12" s="32">
        <v>10.67</v>
      </c>
      <c r="P12" s="30">
        <f t="shared" si="4"/>
        <v>2.5</v>
      </c>
      <c r="Q12" s="31">
        <v>8.96</v>
      </c>
      <c r="R12" s="32">
        <v>0.78</v>
      </c>
      <c r="S12" s="30">
        <f t="shared" si="5"/>
        <v>4.375</v>
      </c>
      <c r="T12" s="29">
        <v>26.97</v>
      </c>
      <c r="U12" s="33">
        <v>32.14</v>
      </c>
      <c r="V12" s="30">
        <f t="shared" si="6"/>
        <v>5</v>
      </c>
      <c r="W12" s="29">
        <v>0</v>
      </c>
      <c r="X12" s="33">
        <v>0</v>
      </c>
      <c r="Y12" s="30">
        <f t="shared" si="7"/>
        <v>5</v>
      </c>
      <c r="Z12" s="33">
        <v>7.59</v>
      </c>
      <c r="AA12" s="33">
        <v>7.58</v>
      </c>
      <c r="AB12" s="30">
        <f t="shared" si="8"/>
        <v>5</v>
      </c>
      <c r="AC12" s="33">
        <v>62.5</v>
      </c>
      <c r="AD12" s="29">
        <v>63.23</v>
      </c>
      <c r="AE12" s="30">
        <f t="shared" si="9"/>
        <v>5</v>
      </c>
      <c r="AF12" s="29">
        <v>14.32</v>
      </c>
      <c r="AG12" s="29">
        <v>13.05</v>
      </c>
      <c r="AH12" s="30">
        <f t="shared" si="10"/>
        <v>3.125</v>
      </c>
      <c r="AI12" s="29">
        <v>23.59</v>
      </c>
      <c r="AJ12" s="29">
        <v>23.03</v>
      </c>
      <c r="AK12" s="30">
        <f t="shared" si="11"/>
        <v>2.5</v>
      </c>
      <c r="AL12" s="40">
        <v>7.63</v>
      </c>
      <c r="AM12" s="41">
        <v>9.89</v>
      </c>
      <c r="AN12" s="30">
        <f t="shared" si="12"/>
        <v>3.125</v>
      </c>
      <c r="AO12" s="41">
        <v>16.27</v>
      </c>
      <c r="AP12" s="41">
        <v>19.61</v>
      </c>
      <c r="AQ12" s="30">
        <f t="shared" si="13"/>
        <v>2.5</v>
      </c>
      <c r="AR12" s="29">
        <v>91.66</v>
      </c>
      <c r="AS12" s="29">
        <v>85.44</v>
      </c>
      <c r="AT12" s="30">
        <f t="shared" si="14"/>
        <v>4.375</v>
      </c>
      <c r="AU12" s="46">
        <v>87.61</v>
      </c>
      <c r="AV12" s="46">
        <v>86.94</v>
      </c>
      <c r="AW12" s="30">
        <f t="shared" si="15"/>
        <v>3.75</v>
      </c>
      <c r="AX12" s="48">
        <v>87.14</v>
      </c>
      <c r="AY12" s="48">
        <v>91.46</v>
      </c>
      <c r="AZ12" s="30">
        <f t="shared" si="16"/>
        <v>2.5</v>
      </c>
      <c r="BA12" s="48">
        <v>92.71</v>
      </c>
      <c r="BB12" s="48">
        <v>88.94</v>
      </c>
      <c r="BC12" s="30">
        <f t="shared" si="17"/>
        <v>1.25</v>
      </c>
    </row>
    <row r="13" s="3" customFormat="true" ht="11.25" spans="1:55">
      <c r="A13" s="21">
        <v>9</v>
      </c>
      <c r="B13" s="22" t="s">
        <v>17</v>
      </c>
      <c r="C13" s="21" t="s">
        <v>38</v>
      </c>
      <c r="D13" s="23">
        <f t="shared" si="0"/>
        <v>84.375</v>
      </c>
      <c r="E13" s="29">
        <v>36.12</v>
      </c>
      <c r="F13" s="29">
        <v>36.22</v>
      </c>
      <c r="G13" s="30">
        <f t="shared" si="1"/>
        <v>15</v>
      </c>
      <c r="H13" s="29">
        <v>100</v>
      </c>
      <c r="I13" s="29">
        <v>66.67</v>
      </c>
      <c r="J13" s="30">
        <f t="shared" si="2"/>
        <v>10</v>
      </c>
      <c r="K13" s="29">
        <v>108.75</v>
      </c>
      <c r="L13" s="29">
        <v>110.26</v>
      </c>
      <c r="M13" s="30">
        <f t="shared" si="3"/>
        <v>10</v>
      </c>
      <c r="N13" s="31">
        <v>-14.99</v>
      </c>
      <c r="O13" s="32">
        <v>-15.47</v>
      </c>
      <c r="P13" s="30">
        <f t="shared" si="4"/>
        <v>4.375</v>
      </c>
      <c r="Q13" s="31">
        <v>-1.13</v>
      </c>
      <c r="R13" s="32">
        <v>2.51</v>
      </c>
      <c r="S13" s="30">
        <f t="shared" si="5"/>
        <v>2.5</v>
      </c>
      <c r="T13" s="29">
        <v>46.48</v>
      </c>
      <c r="U13" s="33">
        <v>44.25</v>
      </c>
      <c r="V13" s="30">
        <f t="shared" si="6"/>
        <v>4.375</v>
      </c>
      <c r="W13" s="29">
        <v>0</v>
      </c>
      <c r="X13" s="33">
        <v>0</v>
      </c>
      <c r="Y13" s="30">
        <f t="shared" si="7"/>
        <v>5</v>
      </c>
      <c r="Z13" s="33">
        <v>11.51</v>
      </c>
      <c r="AA13" s="33">
        <v>9.32</v>
      </c>
      <c r="AB13" s="30">
        <f t="shared" si="8"/>
        <v>5</v>
      </c>
      <c r="AC13" s="33">
        <v>56.2</v>
      </c>
      <c r="AD13" s="29">
        <v>54.78</v>
      </c>
      <c r="AE13" s="30">
        <f t="shared" si="9"/>
        <v>3.75</v>
      </c>
      <c r="AF13" s="29">
        <v>8.44</v>
      </c>
      <c r="AG13" s="29">
        <v>8.06</v>
      </c>
      <c r="AH13" s="30">
        <f t="shared" si="10"/>
        <v>5</v>
      </c>
      <c r="AI13" s="29">
        <v>24.76</v>
      </c>
      <c r="AJ13" s="29">
        <v>24.64</v>
      </c>
      <c r="AK13" s="30">
        <f t="shared" si="11"/>
        <v>2.5</v>
      </c>
      <c r="AL13" s="40">
        <v>13.32</v>
      </c>
      <c r="AM13" s="41">
        <v>13.73</v>
      </c>
      <c r="AN13" s="30">
        <f t="shared" si="12"/>
        <v>3.125</v>
      </c>
      <c r="AO13" s="41">
        <v>11.81</v>
      </c>
      <c r="AP13" s="41">
        <v>17.28</v>
      </c>
      <c r="AQ13" s="30">
        <f t="shared" si="13"/>
        <v>2.5</v>
      </c>
      <c r="AR13" s="29">
        <v>118.72</v>
      </c>
      <c r="AS13" s="29">
        <v>126.11</v>
      </c>
      <c r="AT13" s="30">
        <f t="shared" si="14"/>
        <v>2.5</v>
      </c>
      <c r="AU13" s="46">
        <v>87.88</v>
      </c>
      <c r="AV13" s="46">
        <v>87.65</v>
      </c>
      <c r="AW13" s="30">
        <f t="shared" si="15"/>
        <v>3.75</v>
      </c>
      <c r="AX13" s="47">
        <v>91.2</v>
      </c>
      <c r="AY13" s="48">
        <v>93.43</v>
      </c>
      <c r="AZ13" s="30">
        <f t="shared" si="16"/>
        <v>2.5</v>
      </c>
      <c r="BA13" s="48">
        <v>92.9</v>
      </c>
      <c r="BB13" s="48">
        <v>95.66</v>
      </c>
      <c r="BC13" s="30">
        <f t="shared" si="17"/>
        <v>2.5</v>
      </c>
    </row>
    <row r="14" s="3" customFormat="true" ht="11.25" spans="1:55">
      <c r="A14" s="21">
        <v>10</v>
      </c>
      <c r="B14" s="22" t="s">
        <v>17</v>
      </c>
      <c r="C14" s="21" t="s">
        <v>39</v>
      </c>
      <c r="D14" s="23">
        <f t="shared" si="0"/>
        <v>82.188</v>
      </c>
      <c r="E14" s="29">
        <v>32.97</v>
      </c>
      <c r="F14" s="29">
        <v>33.4</v>
      </c>
      <c r="G14" s="30">
        <f t="shared" si="1"/>
        <v>13.125</v>
      </c>
      <c r="H14" s="29">
        <v>60</v>
      </c>
      <c r="I14" s="29">
        <v>80</v>
      </c>
      <c r="J14" s="30">
        <f t="shared" si="2"/>
        <v>10</v>
      </c>
      <c r="K14" s="29">
        <v>106.65</v>
      </c>
      <c r="L14" s="29">
        <v>118.4</v>
      </c>
      <c r="M14" s="30">
        <f t="shared" si="3"/>
        <v>5</v>
      </c>
      <c r="N14" s="31">
        <v>-5.81</v>
      </c>
      <c r="O14" s="32">
        <v>-41.14</v>
      </c>
      <c r="P14" s="30">
        <f t="shared" si="4"/>
        <v>5</v>
      </c>
      <c r="Q14" s="31">
        <v>6.77</v>
      </c>
      <c r="R14" s="32">
        <v>-11.62</v>
      </c>
      <c r="S14" s="30">
        <f t="shared" si="5"/>
        <v>5</v>
      </c>
      <c r="T14" s="29">
        <v>34.06</v>
      </c>
      <c r="U14" s="33">
        <v>32.78</v>
      </c>
      <c r="V14" s="30">
        <f t="shared" si="6"/>
        <v>5</v>
      </c>
      <c r="W14" s="29">
        <v>0.2</v>
      </c>
      <c r="X14" s="33">
        <v>0.08</v>
      </c>
      <c r="Y14" s="30">
        <f t="shared" si="7"/>
        <v>5</v>
      </c>
      <c r="Z14" s="33">
        <v>10.88</v>
      </c>
      <c r="AA14" s="33">
        <v>10.85</v>
      </c>
      <c r="AB14" s="30">
        <f t="shared" si="8"/>
        <v>4.375</v>
      </c>
      <c r="AC14" s="33">
        <v>54.44</v>
      </c>
      <c r="AD14" s="29">
        <v>56.98</v>
      </c>
      <c r="AE14" s="30">
        <f t="shared" si="9"/>
        <v>4.375</v>
      </c>
      <c r="AF14" s="29">
        <v>11.9</v>
      </c>
      <c r="AG14" s="29">
        <v>11.36</v>
      </c>
      <c r="AH14" s="30">
        <f t="shared" si="10"/>
        <v>3.125</v>
      </c>
      <c r="AI14" s="29">
        <v>27.2</v>
      </c>
      <c r="AJ14" s="29">
        <v>27.68</v>
      </c>
      <c r="AK14" s="30">
        <f t="shared" si="11"/>
        <v>4.375</v>
      </c>
      <c r="AL14" s="40">
        <v>13.53</v>
      </c>
      <c r="AM14" s="41">
        <v>13.06</v>
      </c>
      <c r="AN14" s="30">
        <f t="shared" si="12"/>
        <v>2.5</v>
      </c>
      <c r="AO14" s="41">
        <v>17.59</v>
      </c>
      <c r="AP14" s="41">
        <v>21.81</v>
      </c>
      <c r="AQ14" s="30">
        <f t="shared" si="13"/>
        <v>2.5</v>
      </c>
      <c r="AR14" s="29">
        <v>103.86</v>
      </c>
      <c r="AS14" s="29">
        <v>88.66</v>
      </c>
      <c r="AT14" s="30">
        <f t="shared" si="14"/>
        <v>4.375</v>
      </c>
      <c r="AU14" s="46">
        <v>88.46</v>
      </c>
      <c r="AV14" s="46">
        <v>86.09</v>
      </c>
      <c r="AW14" s="30">
        <f t="shared" si="15"/>
        <v>3.75</v>
      </c>
      <c r="AX14" s="48">
        <v>88.31</v>
      </c>
      <c r="AY14" s="48">
        <v>90.22</v>
      </c>
      <c r="AZ14" s="30">
        <f t="shared" si="16"/>
        <v>2.5</v>
      </c>
      <c r="BA14" s="48">
        <v>90.66</v>
      </c>
      <c r="BB14" s="48">
        <v>92.16</v>
      </c>
      <c r="BC14" s="30">
        <f t="shared" si="17"/>
        <v>2.188</v>
      </c>
    </row>
    <row r="15" s="3" customFormat="true" ht="11.25" spans="1:55">
      <c r="A15" s="21">
        <v>11</v>
      </c>
      <c r="B15" s="22" t="s">
        <v>17</v>
      </c>
      <c r="C15" s="21" t="s">
        <v>40</v>
      </c>
      <c r="D15" s="23">
        <f t="shared" si="0"/>
        <v>77.5</v>
      </c>
      <c r="E15" s="29">
        <v>36.09</v>
      </c>
      <c r="F15" s="29">
        <v>37.14</v>
      </c>
      <c r="G15" s="30">
        <f t="shared" si="1"/>
        <v>15</v>
      </c>
      <c r="H15" s="29">
        <v>100</v>
      </c>
      <c r="I15" s="29">
        <v>66.67</v>
      </c>
      <c r="J15" s="30">
        <f t="shared" si="2"/>
        <v>10</v>
      </c>
      <c r="K15" s="29">
        <v>105.33</v>
      </c>
      <c r="L15" s="29">
        <v>116.87</v>
      </c>
      <c r="M15" s="30">
        <f t="shared" si="3"/>
        <v>7.5</v>
      </c>
      <c r="N15" s="31">
        <v>-12.03</v>
      </c>
      <c r="O15" s="32">
        <v>-29.87</v>
      </c>
      <c r="P15" s="30">
        <f t="shared" si="4"/>
        <v>4.375</v>
      </c>
      <c r="Q15" s="31">
        <v>3.54</v>
      </c>
      <c r="R15" s="32">
        <v>-11.03</v>
      </c>
      <c r="S15" s="30">
        <f t="shared" si="5"/>
        <v>5</v>
      </c>
      <c r="T15" s="29">
        <v>38.94</v>
      </c>
      <c r="U15" s="33">
        <v>44.14</v>
      </c>
      <c r="V15" s="30">
        <f t="shared" si="6"/>
        <v>3.75</v>
      </c>
      <c r="W15" s="29">
        <v>0.45</v>
      </c>
      <c r="X15" s="33">
        <v>8.07</v>
      </c>
      <c r="Y15" s="30">
        <f t="shared" si="7"/>
        <v>3.75</v>
      </c>
      <c r="Z15" s="33">
        <v>14.99</v>
      </c>
      <c r="AA15" s="33">
        <v>15.14</v>
      </c>
      <c r="AB15" s="30">
        <f t="shared" si="8"/>
        <v>2.5</v>
      </c>
      <c r="AC15" s="33">
        <v>63.84</v>
      </c>
      <c r="AD15" s="29">
        <v>61.98</v>
      </c>
      <c r="AE15" s="30">
        <f t="shared" si="9"/>
        <v>5</v>
      </c>
      <c r="AF15" s="29">
        <v>12.9</v>
      </c>
      <c r="AG15" s="29">
        <v>12.2</v>
      </c>
      <c r="AH15" s="30">
        <f t="shared" si="10"/>
        <v>3.125</v>
      </c>
      <c r="AI15" s="29">
        <v>26.04</v>
      </c>
      <c r="AJ15" s="29">
        <v>23.98</v>
      </c>
      <c r="AK15" s="30">
        <f t="shared" si="11"/>
        <v>2.5</v>
      </c>
      <c r="AL15" s="40">
        <v>11.79</v>
      </c>
      <c r="AM15" s="41">
        <v>12</v>
      </c>
      <c r="AN15" s="30">
        <f t="shared" si="12"/>
        <v>3.125</v>
      </c>
      <c r="AO15" s="41">
        <v>18.9</v>
      </c>
      <c r="AP15" s="41">
        <v>36.08</v>
      </c>
      <c r="AQ15" s="30">
        <f t="shared" si="13"/>
        <v>2.5</v>
      </c>
      <c r="AR15" s="29">
        <v>64.53</v>
      </c>
      <c r="AS15" s="29">
        <v>135.69</v>
      </c>
      <c r="AT15" s="30">
        <f t="shared" si="14"/>
        <v>2.5</v>
      </c>
      <c r="AU15" s="46">
        <v>81.69</v>
      </c>
      <c r="AV15" s="46">
        <v>86.14</v>
      </c>
      <c r="AW15" s="30">
        <f t="shared" si="15"/>
        <v>4.375</v>
      </c>
      <c r="AX15" s="48">
        <v>86.54</v>
      </c>
      <c r="AY15" s="48">
        <v>86.15</v>
      </c>
      <c r="AZ15" s="30">
        <f t="shared" si="16"/>
        <v>1.25</v>
      </c>
      <c r="BA15" s="48">
        <v>91.94</v>
      </c>
      <c r="BB15" s="48">
        <v>89.64</v>
      </c>
      <c r="BC15" s="30">
        <f t="shared" si="17"/>
        <v>1.25</v>
      </c>
    </row>
    <row r="16" s="3" customFormat="true" ht="11.25" spans="1:55">
      <c r="A16" s="21">
        <v>12</v>
      </c>
      <c r="B16" s="22" t="s">
        <v>17</v>
      </c>
      <c r="C16" s="21" t="s">
        <v>41</v>
      </c>
      <c r="D16" s="23">
        <f t="shared" si="0"/>
        <v>87.5</v>
      </c>
      <c r="E16" s="29">
        <v>39.02</v>
      </c>
      <c r="F16" s="29">
        <v>40.21</v>
      </c>
      <c r="G16" s="30">
        <f t="shared" si="1"/>
        <v>15</v>
      </c>
      <c r="H16" s="29">
        <v>66.67</v>
      </c>
      <c r="I16" s="29">
        <v>100</v>
      </c>
      <c r="J16" s="30">
        <f t="shared" si="2"/>
        <v>10</v>
      </c>
      <c r="K16" s="29">
        <v>96.9</v>
      </c>
      <c r="L16" s="29">
        <v>98.94</v>
      </c>
      <c r="M16" s="30">
        <f t="shared" si="3"/>
        <v>10</v>
      </c>
      <c r="N16" s="31">
        <v>-1.77</v>
      </c>
      <c r="O16" s="32">
        <v>-7.23</v>
      </c>
      <c r="P16" s="30">
        <f t="shared" si="4"/>
        <v>4.375</v>
      </c>
      <c r="Q16" s="31">
        <v>3.77</v>
      </c>
      <c r="R16" s="32">
        <v>-7.99</v>
      </c>
      <c r="S16" s="30">
        <f t="shared" si="5"/>
        <v>5</v>
      </c>
      <c r="T16" s="29">
        <v>31.83</v>
      </c>
      <c r="U16" s="33">
        <v>33.09</v>
      </c>
      <c r="V16" s="30">
        <f t="shared" si="6"/>
        <v>5</v>
      </c>
      <c r="W16" s="29">
        <v>13.76</v>
      </c>
      <c r="X16" s="33">
        <v>18.67</v>
      </c>
      <c r="Y16" s="30">
        <f t="shared" si="7"/>
        <v>2.5</v>
      </c>
      <c r="Z16" s="33">
        <v>8.81</v>
      </c>
      <c r="AA16" s="33">
        <v>9.97</v>
      </c>
      <c r="AB16" s="30">
        <f t="shared" si="8"/>
        <v>5</v>
      </c>
      <c r="AC16" s="33">
        <v>75.97</v>
      </c>
      <c r="AD16" s="29">
        <v>75.02</v>
      </c>
      <c r="AE16" s="30">
        <f t="shared" si="9"/>
        <v>5</v>
      </c>
      <c r="AF16" s="29">
        <v>13.07</v>
      </c>
      <c r="AG16" s="29">
        <v>12.46</v>
      </c>
      <c r="AH16" s="30">
        <f t="shared" si="10"/>
        <v>3.125</v>
      </c>
      <c r="AI16" s="29">
        <v>31.1</v>
      </c>
      <c r="AJ16" s="29">
        <v>32.23</v>
      </c>
      <c r="AK16" s="30">
        <f t="shared" si="11"/>
        <v>5</v>
      </c>
      <c r="AL16" s="40">
        <v>11.26</v>
      </c>
      <c r="AM16" s="41">
        <v>13.5</v>
      </c>
      <c r="AN16" s="30">
        <f t="shared" si="12"/>
        <v>3.125</v>
      </c>
      <c r="AO16" s="41">
        <v>14.8</v>
      </c>
      <c r="AP16" s="41">
        <v>18.31</v>
      </c>
      <c r="AQ16" s="30">
        <f t="shared" si="13"/>
        <v>2.5</v>
      </c>
      <c r="AR16" s="29">
        <v>76.06</v>
      </c>
      <c r="AS16" s="29">
        <v>68.71</v>
      </c>
      <c r="AT16" s="30">
        <f t="shared" si="14"/>
        <v>5</v>
      </c>
      <c r="AU16" s="46">
        <v>89.08</v>
      </c>
      <c r="AV16" s="46">
        <v>86.11</v>
      </c>
      <c r="AW16" s="30">
        <f t="shared" si="15"/>
        <v>3.75</v>
      </c>
      <c r="AX16" s="47">
        <v>90.16</v>
      </c>
      <c r="AY16" s="48">
        <v>89.35</v>
      </c>
      <c r="AZ16" s="30">
        <f t="shared" si="16"/>
        <v>1.875</v>
      </c>
      <c r="BA16" s="48">
        <v>91.66</v>
      </c>
      <c r="BB16" s="48">
        <v>89.21</v>
      </c>
      <c r="BC16" s="30">
        <f t="shared" si="17"/>
        <v>1.25</v>
      </c>
    </row>
    <row r="17" s="3" customFormat="true" ht="11.25" spans="1:55">
      <c r="A17" s="21">
        <v>13</v>
      </c>
      <c r="B17" s="22" t="s">
        <v>18</v>
      </c>
      <c r="C17" s="21" t="s">
        <v>42</v>
      </c>
      <c r="D17" s="23">
        <f t="shared" si="0"/>
        <v>80.625</v>
      </c>
      <c r="E17" s="29">
        <v>37.53</v>
      </c>
      <c r="F17" s="29">
        <v>38.3</v>
      </c>
      <c r="G17" s="30">
        <f t="shared" si="1"/>
        <v>15</v>
      </c>
      <c r="H17" s="29">
        <v>50</v>
      </c>
      <c r="I17" s="29">
        <v>60</v>
      </c>
      <c r="J17" s="30">
        <f t="shared" si="2"/>
        <v>8.75</v>
      </c>
      <c r="K17" s="29">
        <v>106.84</v>
      </c>
      <c r="L17" s="29">
        <v>111.09</v>
      </c>
      <c r="M17" s="30">
        <f t="shared" si="3"/>
        <v>10</v>
      </c>
      <c r="N17" s="31">
        <v>-4.09</v>
      </c>
      <c r="O17" s="32">
        <v>11.05</v>
      </c>
      <c r="P17" s="30">
        <f t="shared" si="4"/>
        <v>2.5</v>
      </c>
      <c r="Q17" s="31">
        <v>1.14</v>
      </c>
      <c r="R17" s="32">
        <v>-7.19</v>
      </c>
      <c r="S17" s="30">
        <f t="shared" si="5"/>
        <v>5</v>
      </c>
      <c r="T17" s="29">
        <v>46.11</v>
      </c>
      <c r="U17" s="33">
        <v>48.67</v>
      </c>
      <c r="V17" s="30">
        <f t="shared" si="6"/>
        <v>2.5</v>
      </c>
      <c r="W17" s="29">
        <v>1.13</v>
      </c>
      <c r="X17" s="33">
        <v>2.46</v>
      </c>
      <c r="Y17" s="30">
        <f t="shared" si="7"/>
        <v>5</v>
      </c>
      <c r="Z17" s="33">
        <v>13.23</v>
      </c>
      <c r="AA17" s="33">
        <v>12.37</v>
      </c>
      <c r="AB17" s="30">
        <f t="shared" si="8"/>
        <v>3.125</v>
      </c>
      <c r="AC17" s="33">
        <v>53.03</v>
      </c>
      <c r="AD17" s="29">
        <v>52.14</v>
      </c>
      <c r="AE17" s="30">
        <f t="shared" si="9"/>
        <v>2.5</v>
      </c>
      <c r="AF17" s="29">
        <v>12.69</v>
      </c>
      <c r="AG17" s="29">
        <v>11.82</v>
      </c>
      <c r="AH17" s="30">
        <f t="shared" si="10"/>
        <v>3.125</v>
      </c>
      <c r="AI17" s="29">
        <v>28.77</v>
      </c>
      <c r="AJ17" s="29">
        <v>27.61</v>
      </c>
      <c r="AK17" s="30">
        <f t="shared" si="11"/>
        <v>3.75</v>
      </c>
      <c r="AL17" s="40">
        <v>14.59</v>
      </c>
      <c r="AM17" s="41">
        <v>14.72</v>
      </c>
      <c r="AN17" s="30">
        <f t="shared" si="12"/>
        <v>4.375</v>
      </c>
      <c r="AO17" s="41">
        <v>17.32</v>
      </c>
      <c r="AP17" s="41">
        <v>25.23</v>
      </c>
      <c r="AQ17" s="30">
        <f t="shared" si="13"/>
        <v>2.5</v>
      </c>
      <c r="AR17" s="29">
        <v>89.05</v>
      </c>
      <c r="AS17" s="29">
        <v>99.74</v>
      </c>
      <c r="AT17" s="30">
        <f t="shared" si="14"/>
        <v>3.75</v>
      </c>
      <c r="AU17" s="46">
        <v>88.31</v>
      </c>
      <c r="AV17" s="46">
        <v>87.55</v>
      </c>
      <c r="AW17" s="30">
        <f t="shared" si="15"/>
        <v>3.75</v>
      </c>
      <c r="AX17" s="48">
        <v>89.24</v>
      </c>
      <c r="AY17" s="48">
        <v>90.13</v>
      </c>
      <c r="AZ17" s="30">
        <f t="shared" si="16"/>
        <v>2.5</v>
      </c>
      <c r="BA17" s="48">
        <v>93.77</v>
      </c>
      <c r="BB17" s="48">
        <v>95.3</v>
      </c>
      <c r="BC17" s="30">
        <f t="shared" si="17"/>
        <v>2.5</v>
      </c>
    </row>
    <row r="18" s="3" customFormat="true" ht="11.25" spans="1:55">
      <c r="A18" s="21">
        <v>14</v>
      </c>
      <c r="B18" s="22" t="s">
        <v>18</v>
      </c>
      <c r="C18" s="21" t="s">
        <v>43</v>
      </c>
      <c r="D18" s="23">
        <f t="shared" si="0"/>
        <v>86.563</v>
      </c>
      <c r="E18" s="29">
        <v>34.51</v>
      </c>
      <c r="F18" s="29">
        <v>37.27</v>
      </c>
      <c r="G18" s="30">
        <f t="shared" si="1"/>
        <v>15</v>
      </c>
      <c r="H18" s="29">
        <v>66.67</v>
      </c>
      <c r="I18" s="29">
        <v>66.67</v>
      </c>
      <c r="J18" s="30">
        <f t="shared" si="2"/>
        <v>10</v>
      </c>
      <c r="K18" s="29">
        <v>92.08</v>
      </c>
      <c r="L18" s="29">
        <v>93.04</v>
      </c>
      <c r="M18" s="30">
        <f t="shared" si="3"/>
        <v>10</v>
      </c>
      <c r="N18" s="31">
        <v>-9.58</v>
      </c>
      <c r="O18" s="32">
        <v>7.66</v>
      </c>
      <c r="P18" s="30">
        <f t="shared" si="4"/>
        <v>2.5</v>
      </c>
      <c r="Q18" s="31">
        <v>4.56</v>
      </c>
      <c r="R18" s="32">
        <v>-2.58</v>
      </c>
      <c r="S18" s="30">
        <f t="shared" si="5"/>
        <v>4.375</v>
      </c>
      <c r="T18" s="29">
        <v>28.2</v>
      </c>
      <c r="U18" s="33">
        <v>26.92</v>
      </c>
      <c r="V18" s="30">
        <f t="shared" si="6"/>
        <v>5</v>
      </c>
      <c r="W18" s="29">
        <v>4.21</v>
      </c>
      <c r="X18" s="33">
        <v>3.35</v>
      </c>
      <c r="Y18" s="30">
        <f t="shared" si="7"/>
        <v>5</v>
      </c>
      <c r="Z18" s="33">
        <v>8.33</v>
      </c>
      <c r="AA18" s="33">
        <v>8.94</v>
      </c>
      <c r="AB18" s="30">
        <f t="shared" si="8"/>
        <v>5</v>
      </c>
      <c r="AC18" s="33">
        <v>73.98</v>
      </c>
      <c r="AD18" s="29">
        <v>73.15</v>
      </c>
      <c r="AE18" s="30">
        <f t="shared" si="9"/>
        <v>5</v>
      </c>
      <c r="AF18" s="29">
        <v>12.94</v>
      </c>
      <c r="AG18" s="29">
        <v>11.88</v>
      </c>
      <c r="AH18" s="30">
        <f t="shared" si="10"/>
        <v>3.125</v>
      </c>
      <c r="AI18" s="29">
        <v>29.72</v>
      </c>
      <c r="AJ18" s="29">
        <v>29.7</v>
      </c>
      <c r="AK18" s="30">
        <f t="shared" si="11"/>
        <v>5</v>
      </c>
      <c r="AL18" s="40">
        <v>12.53</v>
      </c>
      <c r="AM18" s="41">
        <v>13.02</v>
      </c>
      <c r="AN18" s="30">
        <f t="shared" si="12"/>
        <v>3.125</v>
      </c>
      <c r="AO18" s="41">
        <v>12.62</v>
      </c>
      <c r="AP18" s="41">
        <v>21.86</v>
      </c>
      <c r="AQ18" s="30">
        <f t="shared" si="13"/>
        <v>2.5</v>
      </c>
      <c r="AR18" s="29">
        <v>73.33</v>
      </c>
      <c r="AS18" s="29">
        <v>85.87</v>
      </c>
      <c r="AT18" s="30">
        <f t="shared" si="14"/>
        <v>3.75</v>
      </c>
      <c r="AU18" s="46">
        <v>93.62</v>
      </c>
      <c r="AV18" s="46">
        <v>87.87</v>
      </c>
      <c r="AW18" s="30">
        <f t="shared" si="15"/>
        <v>3.75</v>
      </c>
      <c r="AX18" s="48">
        <v>89.88</v>
      </c>
      <c r="AY18" s="48">
        <v>87.51</v>
      </c>
      <c r="AZ18" s="30">
        <f t="shared" si="16"/>
        <v>1.25</v>
      </c>
      <c r="BA18" s="48">
        <v>92.61</v>
      </c>
      <c r="BB18" s="48">
        <v>92.62</v>
      </c>
      <c r="BC18" s="30">
        <f t="shared" si="17"/>
        <v>2.188</v>
      </c>
    </row>
    <row r="19" s="3" customFormat="true" ht="11.25" spans="1:55">
      <c r="A19" s="21">
        <v>15</v>
      </c>
      <c r="B19" s="22" t="s">
        <v>18</v>
      </c>
      <c r="C19" s="21" t="s">
        <v>44</v>
      </c>
      <c r="D19" s="23">
        <f t="shared" si="0"/>
        <v>70.313</v>
      </c>
      <c r="E19" s="29">
        <v>29.01</v>
      </c>
      <c r="F19" s="29">
        <v>29.97</v>
      </c>
      <c r="G19" s="30">
        <f t="shared" si="1"/>
        <v>9.375</v>
      </c>
      <c r="H19" s="29">
        <v>33.33</v>
      </c>
      <c r="I19" s="29">
        <v>0</v>
      </c>
      <c r="J19" s="30">
        <f t="shared" si="2"/>
        <v>5</v>
      </c>
      <c r="K19" s="29">
        <v>109.03</v>
      </c>
      <c r="L19" s="29">
        <v>115.17</v>
      </c>
      <c r="M19" s="30">
        <f t="shared" si="3"/>
        <v>7.5</v>
      </c>
      <c r="N19" s="31">
        <v>-0.49</v>
      </c>
      <c r="O19" s="32">
        <v>-18.97</v>
      </c>
      <c r="P19" s="30">
        <f t="shared" si="4"/>
        <v>4.375</v>
      </c>
      <c r="Q19" s="31">
        <v>3.89</v>
      </c>
      <c r="R19" s="32">
        <v>-2.02</v>
      </c>
      <c r="S19" s="30">
        <f t="shared" si="5"/>
        <v>4.375</v>
      </c>
      <c r="T19" s="29">
        <v>64.23</v>
      </c>
      <c r="U19" s="33">
        <v>70.24</v>
      </c>
      <c r="V19" s="30">
        <f t="shared" si="6"/>
        <v>2.5</v>
      </c>
      <c r="W19" s="29">
        <v>10.43</v>
      </c>
      <c r="X19" s="33">
        <v>10.98</v>
      </c>
      <c r="Y19" s="30">
        <f t="shared" si="7"/>
        <v>2.5</v>
      </c>
      <c r="Z19" s="33">
        <v>9.53</v>
      </c>
      <c r="AA19" s="33">
        <v>9.77</v>
      </c>
      <c r="AB19" s="30">
        <f t="shared" si="8"/>
        <v>5</v>
      </c>
      <c r="AC19" s="33">
        <v>69.7</v>
      </c>
      <c r="AD19" s="29">
        <v>67.49</v>
      </c>
      <c r="AE19" s="30">
        <f t="shared" si="9"/>
        <v>5</v>
      </c>
      <c r="AF19" s="29">
        <v>9.07</v>
      </c>
      <c r="AG19" s="29">
        <v>8.78</v>
      </c>
      <c r="AH19" s="30">
        <f t="shared" si="10"/>
        <v>5</v>
      </c>
      <c r="AI19" s="29">
        <v>22.9</v>
      </c>
      <c r="AJ19" s="29">
        <v>23.27</v>
      </c>
      <c r="AK19" s="30">
        <f t="shared" si="11"/>
        <v>3.125</v>
      </c>
      <c r="AL19" s="40">
        <v>7.95</v>
      </c>
      <c r="AM19" s="41">
        <v>8.05</v>
      </c>
      <c r="AN19" s="30">
        <f t="shared" si="12"/>
        <v>3.125</v>
      </c>
      <c r="AO19" s="41">
        <v>11.45</v>
      </c>
      <c r="AP19" s="41">
        <v>19.46</v>
      </c>
      <c r="AQ19" s="30">
        <f t="shared" si="13"/>
        <v>2.5</v>
      </c>
      <c r="AR19" s="29">
        <v>99.51</v>
      </c>
      <c r="AS19" s="29">
        <v>113.4</v>
      </c>
      <c r="AT19" s="30">
        <f t="shared" si="14"/>
        <v>2.5</v>
      </c>
      <c r="AU19" s="46">
        <v>88.49</v>
      </c>
      <c r="AV19" s="46">
        <v>88.18</v>
      </c>
      <c r="AW19" s="30">
        <f t="shared" si="15"/>
        <v>3.75</v>
      </c>
      <c r="AX19" s="48">
        <v>90.38</v>
      </c>
      <c r="AY19" s="48">
        <v>90.58</v>
      </c>
      <c r="AZ19" s="30">
        <f t="shared" si="16"/>
        <v>2.5</v>
      </c>
      <c r="BA19" s="48">
        <v>91.46</v>
      </c>
      <c r="BB19" s="48">
        <v>92.58</v>
      </c>
      <c r="BC19" s="30">
        <f t="shared" si="17"/>
        <v>2.188</v>
      </c>
    </row>
    <row r="20" s="3" customFormat="true" ht="11.25" spans="1:55">
      <c r="A20" s="21">
        <v>16</v>
      </c>
      <c r="B20" s="22" t="s">
        <v>18</v>
      </c>
      <c r="C20" s="21" t="s">
        <v>45</v>
      </c>
      <c r="D20" s="23">
        <f t="shared" si="0"/>
        <v>70.313</v>
      </c>
      <c r="E20" s="29">
        <v>26.42</v>
      </c>
      <c r="F20" s="29">
        <v>31.97</v>
      </c>
      <c r="G20" s="30">
        <f t="shared" si="1"/>
        <v>9.375</v>
      </c>
      <c r="H20" s="29">
        <v>50</v>
      </c>
      <c r="I20" s="29">
        <v>0</v>
      </c>
      <c r="J20" s="30">
        <f t="shared" si="2"/>
        <v>5</v>
      </c>
      <c r="K20" s="29">
        <v>118.59</v>
      </c>
      <c r="L20" s="29">
        <v>122.92</v>
      </c>
      <c r="M20" s="30">
        <f t="shared" si="3"/>
        <v>5</v>
      </c>
      <c r="N20" s="31">
        <v>-16.27</v>
      </c>
      <c r="O20" s="32">
        <v>-18.46</v>
      </c>
      <c r="P20" s="30">
        <f t="shared" si="4"/>
        <v>4.375</v>
      </c>
      <c r="Q20" s="31">
        <v>5.33</v>
      </c>
      <c r="R20" s="32">
        <v>-16.78</v>
      </c>
      <c r="S20" s="30">
        <f t="shared" si="5"/>
        <v>5</v>
      </c>
      <c r="T20" s="29">
        <v>49.51</v>
      </c>
      <c r="U20" s="33">
        <v>50.74</v>
      </c>
      <c r="V20" s="30">
        <f t="shared" si="6"/>
        <v>2.5</v>
      </c>
      <c r="W20" s="29">
        <v>0.11</v>
      </c>
      <c r="X20" s="33">
        <v>0.12</v>
      </c>
      <c r="Y20" s="30">
        <f t="shared" si="7"/>
        <v>5</v>
      </c>
      <c r="Z20" s="33">
        <v>11.43</v>
      </c>
      <c r="AA20" s="33">
        <v>10.54</v>
      </c>
      <c r="AB20" s="30">
        <f t="shared" si="8"/>
        <v>4.375</v>
      </c>
      <c r="AC20" s="33">
        <v>57.45</v>
      </c>
      <c r="AD20" s="29">
        <v>55.43</v>
      </c>
      <c r="AE20" s="30">
        <f t="shared" si="9"/>
        <v>3.75</v>
      </c>
      <c r="AF20" s="29">
        <v>9.85</v>
      </c>
      <c r="AG20" s="29">
        <v>9.68</v>
      </c>
      <c r="AH20" s="30">
        <f t="shared" si="10"/>
        <v>4.375</v>
      </c>
      <c r="AI20" s="29">
        <v>23.06</v>
      </c>
      <c r="AJ20" s="29">
        <v>23.92</v>
      </c>
      <c r="AK20" s="30">
        <f t="shared" si="11"/>
        <v>3.125</v>
      </c>
      <c r="AL20" s="40">
        <v>8.64</v>
      </c>
      <c r="AM20" s="41">
        <v>9</v>
      </c>
      <c r="AN20" s="30">
        <f t="shared" si="12"/>
        <v>3.125</v>
      </c>
      <c r="AO20" s="41">
        <v>12.57</v>
      </c>
      <c r="AP20" s="41">
        <v>13.54</v>
      </c>
      <c r="AQ20" s="30">
        <f t="shared" si="13"/>
        <v>3.75</v>
      </c>
      <c r="AR20" s="29">
        <v>129.01</v>
      </c>
      <c r="AS20" s="29">
        <v>165.11</v>
      </c>
      <c r="AT20" s="30">
        <f t="shared" si="14"/>
        <v>2.5</v>
      </c>
      <c r="AU20" s="46">
        <v>86.72</v>
      </c>
      <c r="AV20" s="46">
        <v>87.11</v>
      </c>
      <c r="AW20" s="30">
        <f t="shared" si="15"/>
        <v>4.375</v>
      </c>
      <c r="AX20" s="48">
        <v>87.1</v>
      </c>
      <c r="AY20" s="48">
        <v>92</v>
      </c>
      <c r="AZ20" s="30">
        <f t="shared" si="16"/>
        <v>2.5</v>
      </c>
      <c r="BA20" s="48">
        <v>91.98</v>
      </c>
      <c r="BB20" s="48">
        <v>92.15</v>
      </c>
      <c r="BC20" s="30">
        <f t="shared" si="17"/>
        <v>2.188</v>
      </c>
    </row>
    <row r="21" s="3" customFormat="true" ht="11.25" spans="1:55">
      <c r="A21" s="21">
        <v>17</v>
      </c>
      <c r="B21" s="22" t="s">
        <v>18</v>
      </c>
      <c r="C21" s="21" t="s">
        <v>46</v>
      </c>
      <c r="D21" s="23">
        <f t="shared" si="0"/>
        <v>72.501</v>
      </c>
      <c r="E21" s="29">
        <v>33.12</v>
      </c>
      <c r="F21" s="29">
        <v>33.16</v>
      </c>
      <c r="G21" s="30">
        <f t="shared" si="1"/>
        <v>13.125</v>
      </c>
      <c r="H21" s="29">
        <v>50</v>
      </c>
      <c r="I21" s="29">
        <v>50</v>
      </c>
      <c r="J21" s="30">
        <f t="shared" si="2"/>
        <v>5</v>
      </c>
      <c r="K21" s="29">
        <v>117.37</v>
      </c>
      <c r="L21" s="29">
        <v>123.9</v>
      </c>
      <c r="M21" s="30">
        <f t="shared" si="3"/>
        <v>5</v>
      </c>
      <c r="N21" s="31">
        <v>-23.15</v>
      </c>
      <c r="O21" s="32">
        <v>-12.34</v>
      </c>
      <c r="P21" s="30">
        <f t="shared" si="4"/>
        <v>3.75</v>
      </c>
      <c r="Q21" s="31">
        <v>-8.26</v>
      </c>
      <c r="R21" s="32">
        <v>3.23</v>
      </c>
      <c r="S21" s="30">
        <f t="shared" si="5"/>
        <v>2.5</v>
      </c>
      <c r="T21" s="29">
        <v>15.69</v>
      </c>
      <c r="U21" s="33">
        <v>16.98</v>
      </c>
      <c r="V21" s="30">
        <f t="shared" si="6"/>
        <v>5</v>
      </c>
      <c r="W21" s="29">
        <v>0</v>
      </c>
      <c r="X21" s="33">
        <v>0</v>
      </c>
      <c r="Y21" s="30">
        <f t="shared" si="7"/>
        <v>5</v>
      </c>
      <c r="Z21" s="33">
        <v>8.62</v>
      </c>
      <c r="AA21" s="33">
        <v>9.29</v>
      </c>
      <c r="AB21" s="30">
        <f t="shared" si="8"/>
        <v>5</v>
      </c>
      <c r="AC21" s="33">
        <v>71.77</v>
      </c>
      <c r="AD21" s="29">
        <v>75.47</v>
      </c>
      <c r="AE21" s="30">
        <f t="shared" si="9"/>
        <v>5</v>
      </c>
      <c r="AF21" s="29">
        <v>8.34</v>
      </c>
      <c r="AG21" s="29">
        <v>7.04</v>
      </c>
      <c r="AH21" s="30">
        <f t="shared" si="10"/>
        <v>5</v>
      </c>
      <c r="AI21" s="29">
        <v>0</v>
      </c>
      <c r="AJ21" s="29">
        <v>0</v>
      </c>
      <c r="AK21" s="30">
        <f t="shared" si="11"/>
        <v>2.5</v>
      </c>
      <c r="AL21" s="41">
        <v>0</v>
      </c>
      <c r="AM21" s="41">
        <v>0</v>
      </c>
      <c r="AN21" s="30">
        <f t="shared" si="12"/>
        <v>2.5</v>
      </c>
      <c r="AO21" s="43">
        <v>0</v>
      </c>
      <c r="AP21" s="43">
        <v>0</v>
      </c>
      <c r="AQ21" s="30">
        <f t="shared" si="13"/>
        <v>2.5</v>
      </c>
      <c r="AR21" s="29">
        <v>0</v>
      </c>
      <c r="AS21" s="29">
        <v>0</v>
      </c>
      <c r="AT21" s="30">
        <f t="shared" si="14"/>
        <v>5</v>
      </c>
      <c r="AU21" s="46">
        <v>89.72</v>
      </c>
      <c r="AV21" s="46">
        <v>82.79</v>
      </c>
      <c r="AW21" s="30">
        <f t="shared" si="15"/>
        <v>2.5</v>
      </c>
      <c r="AX21" s="48">
        <v>88.14</v>
      </c>
      <c r="AY21" s="48">
        <v>88.48</v>
      </c>
      <c r="AZ21" s="30">
        <f t="shared" si="16"/>
        <v>1.563</v>
      </c>
      <c r="BA21" s="48">
        <v>91.08</v>
      </c>
      <c r="BB21" s="48">
        <v>91.63</v>
      </c>
      <c r="BC21" s="30">
        <f t="shared" si="17"/>
        <v>1.563</v>
      </c>
    </row>
    <row r="22" s="3" customFormat="true" ht="11.25" spans="1:55">
      <c r="A22" s="21">
        <v>18</v>
      </c>
      <c r="B22" s="22" t="s">
        <v>18</v>
      </c>
      <c r="C22" s="21" t="s">
        <v>47</v>
      </c>
      <c r="D22" s="23">
        <f t="shared" si="0"/>
        <v>76.563</v>
      </c>
      <c r="E22" s="29">
        <v>37.88</v>
      </c>
      <c r="F22" s="29">
        <v>38.91</v>
      </c>
      <c r="G22" s="30">
        <f t="shared" si="1"/>
        <v>15</v>
      </c>
      <c r="H22" s="29">
        <v>100</v>
      </c>
      <c r="I22" s="29">
        <v>33.33</v>
      </c>
      <c r="J22" s="30">
        <f t="shared" si="2"/>
        <v>5</v>
      </c>
      <c r="K22" s="29">
        <v>115.87</v>
      </c>
      <c r="L22" s="29">
        <v>112.24</v>
      </c>
      <c r="M22" s="30">
        <f t="shared" si="3"/>
        <v>10</v>
      </c>
      <c r="N22" s="31">
        <v>-3.79</v>
      </c>
      <c r="O22" s="32">
        <v>5.01</v>
      </c>
      <c r="P22" s="30">
        <f t="shared" si="4"/>
        <v>2.5</v>
      </c>
      <c r="Q22" s="31">
        <v>3.94</v>
      </c>
      <c r="R22" s="32">
        <v>-2.46</v>
      </c>
      <c r="S22" s="30">
        <f t="shared" si="5"/>
        <v>4.375</v>
      </c>
      <c r="T22" s="29">
        <v>24.41</v>
      </c>
      <c r="U22" s="33">
        <v>28.8</v>
      </c>
      <c r="V22" s="30">
        <f t="shared" si="6"/>
        <v>5</v>
      </c>
      <c r="W22" s="29">
        <v>0.08</v>
      </c>
      <c r="X22" s="33">
        <v>0.07</v>
      </c>
      <c r="Y22" s="30">
        <f t="shared" si="7"/>
        <v>5</v>
      </c>
      <c r="Z22" s="33">
        <v>13.93</v>
      </c>
      <c r="AA22" s="33">
        <v>11.48</v>
      </c>
      <c r="AB22" s="30">
        <f t="shared" si="8"/>
        <v>4.375</v>
      </c>
      <c r="AC22" s="33">
        <v>57.38</v>
      </c>
      <c r="AD22" s="29">
        <v>55.06</v>
      </c>
      <c r="AE22" s="30">
        <f t="shared" si="9"/>
        <v>3.75</v>
      </c>
      <c r="AF22" s="29">
        <v>14.47</v>
      </c>
      <c r="AG22" s="29">
        <v>14.42</v>
      </c>
      <c r="AH22" s="30">
        <f t="shared" si="10"/>
        <v>3.125</v>
      </c>
      <c r="AI22" s="29">
        <v>0</v>
      </c>
      <c r="AJ22" s="29">
        <v>0</v>
      </c>
      <c r="AK22" s="30">
        <f t="shared" si="11"/>
        <v>2.5</v>
      </c>
      <c r="AL22" s="41">
        <v>0</v>
      </c>
      <c r="AM22" s="41">
        <v>0</v>
      </c>
      <c r="AN22" s="30">
        <f t="shared" si="12"/>
        <v>2.5</v>
      </c>
      <c r="AO22" s="43">
        <v>0</v>
      </c>
      <c r="AP22" s="43">
        <v>0</v>
      </c>
      <c r="AQ22" s="30">
        <f t="shared" si="13"/>
        <v>2.5</v>
      </c>
      <c r="AR22" s="29">
        <v>0</v>
      </c>
      <c r="AS22" s="29">
        <v>0</v>
      </c>
      <c r="AT22" s="30">
        <f t="shared" si="14"/>
        <v>5</v>
      </c>
      <c r="AU22" s="46">
        <v>78.59</v>
      </c>
      <c r="AV22" s="46">
        <v>80.77</v>
      </c>
      <c r="AW22" s="30">
        <f t="shared" si="15"/>
        <v>3.125</v>
      </c>
      <c r="AX22" s="48">
        <v>76.29</v>
      </c>
      <c r="AY22" s="48">
        <v>86.18</v>
      </c>
      <c r="AZ22" s="30">
        <f t="shared" si="16"/>
        <v>1.563</v>
      </c>
      <c r="BA22" s="48">
        <v>92.12</v>
      </c>
      <c r="BB22" s="48">
        <v>91.66</v>
      </c>
      <c r="BC22" s="30">
        <f t="shared" si="17"/>
        <v>1.25</v>
      </c>
    </row>
    <row r="23" s="3" customFormat="true" ht="11.25" spans="1:55">
      <c r="A23" s="21">
        <v>19</v>
      </c>
      <c r="B23" s="22" t="s">
        <v>19</v>
      </c>
      <c r="C23" s="21" t="s">
        <v>48</v>
      </c>
      <c r="D23" s="23">
        <f t="shared" si="0"/>
        <v>79.375</v>
      </c>
      <c r="E23" s="29">
        <v>34.57</v>
      </c>
      <c r="F23" s="29">
        <v>33.65</v>
      </c>
      <c r="G23" s="30">
        <f t="shared" si="1"/>
        <v>11.25</v>
      </c>
      <c r="H23" s="29">
        <v>100</v>
      </c>
      <c r="I23" s="29">
        <v>75</v>
      </c>
      <c r="J23" s="30">
        <f t="shared" si="2"/>
        <v>10</v>
      </c>
      <c r="K23" s="29">
        <v>108.59</v>
      </c>
      <c r="L23" s="29">
        <v>109.62</v>
      </c>
      <c r="M23" s="30">
        <f t="shared" si="3"/>
        <v>10</v>
      </c>
      <c r="N23" s="31">
        <v>-2.86</v>
      </c>
      <c r="O23" s="32">
        <v>-12.37</v>
      </c>
      <c r="P23" s="30">
        <f t="shared" si="4"/>
        <v>4.375</v>
      </c>
      <c r="Q23" s="31">
        <v>10.36</v>
      </c>
      <c r="R23" s="32">
        <v>8.49</v>
      </c>
      <c r="S23" s="30">
        <f t="shared" si="5"/>
        <v>3.125</v>
      </c>
      <c r="T23" s="29">
        <v>49.37</v>
      </c>
      <c r="U23" s="33">
        <v>51.55</v>
      </c>
      <c r="V23" s="30">
        <f t="shared" si="6"/>
        <v>2.5</v>
      </c>
      <c r="W23" s="29">
        <v>10.29</v>
      </c>
      <c r="X23" s="33">
        <v>16.8</v>
      </c>
      <c r="Y23" s="30">
        <f t="shared" si="7"/>
        <v>2.5</v>
      </c>
      <c r="Z23" s="33">
        <v>8.77</v>
      </c>
      <c r="AA23" s="33">
        <v>8.86</v>
      </c>
      <c r="AB23" s="30">
        <f t="shared" si="8"/>
        <v>5</v>
      </c>
      <c r="AC23" s="33">
        <v>74.26</v>
      </c>
      <c r="AD23" s="29">
        <v>73.56</v>
      </c>
      <c r="AE23" s="30">
        <f t="shared" si="9"/>
        <v>5</v>
      </c>
      <c r="AF23" s="29">
        <v>11.42</v>
      </c>
      <c r="AG23" s="29">
        <v>11.47</v>
      </c>
      <c r="AH23" s="30">
        <f t="shared" si="10"/>
        <v>2.5</v>
      </c>
      <c r="AI23" s="29">
        <v>28.11</v>
      </c>
      <c r="AJ23" s="29">
        <v>27.73</v>
      </c>
      <c r="AK23" s="30">
        <f t="shared" si="11"/>
        <v>3.75</v>
      </c>
      <c r="AL23" s="40">
        <v>11.24</v>
      </c>
      <c r="AM23" s="41">
        <v>13.15</v>
      </c>
      <c r="AN23" s="30">
        <f t="shared" si="12"/>
        <v>3.125</v>
      </c>
      <c r="AO23" s="41">
        <v>15.95</v>
      </c>
      <c r="AP23" s="41">
        <v>18.6</v>
      </c>
      <c r="AQ23" s="30">
        <f t="shared" si="13"/>
        <v>2.5</v>
      </c>
      <c r="AR23" s="29">
        <v>59.36</v>
      </c>
      <c r="AS23" s="29">
        <v>86.64</v>
      </c>
      <c r="AT23" s="30">
        <f t="shared" si="14"/>
        <v>3.75</v>
      </c>
      <c r="AU23" s="46">
        <v>91.31</v>
      </c>
      <c r="AV23" s="46">
        <v>88.81</v>
      </c>
      <c r="AW23" s="30">
        <f t="shared" si="15"/>
        <v>5</v>
      </c>
      <c r="AX23" s="48">
        <v>93.01</v>
      </c>
      <c r="AY23" s="48">
        <v>92.28</v>
      </c>
      <c r="AZ23" s="30">
        <f t="shared" si="16"/>
        <v>2.5</v>
      </c>
      <c r="BA23" s="48">
        <v>94.23</v>
      </c>
      <c r="BB23" s="48">
        <v>93.29</v>
      </c>
      <c r="BC23" s="30">
        <f t="shared" si="17"/>
        <v>2.5</v>
      </c>
    </row>
    <row r="24" s="3" customFormat="true" ht="11.25" spans="1:55">
      <c r="A24" s="21">
        <v>20</v>
      </c>
      <c r="B24" s="22" t="s">
        <v>19</v>
      </c>
      <c r="C24" s="21" t="s">
        <v>49</v>
      </c>
      <c r="D24" s="23">
        <f t="shared" si="0"/>
        <v>78.75</v>
      </c>
      <c r="E24" s="29">
        <v>37.95</v>
      </c>
      <c r="F24" s="29">
        <v>40.24</v>
      </c>
      <c r="G24" s="30">
        <f t="shared" si="1"/>
        <v>15</v>
      </c>
      <c r="H24" s="29">
        <v>66.67</v>
      </c>
      <c r="I24" s="29">
        <v>100</v>
      </c>
      <c r="J24" s="30">
        <f t="shared" si="2"/>
        <v>10</v>
      </c>
      <c r="K24" s="29">
        <v>102.7</v>
      </c>
      <c r="L24" s="29">
        <v>100.98</v>
      </c>
      <c r="M24" s="30">
        <f t="shared" si="3"/>
        <v>10</v>
      </c>
      <c r="N24" s="31">
        <v>1.51</v>
      </c>
      <c r="O24" s="32">
        <v>13.63</v>
      </c>
      <c r="P24" s="30">
        <f t="shared" si="4"/>
        <v>2.5</v>
      </c>
      <c r="Q24" s="31">
        <v>1.59</v>
      </c>
      <c r="R24" s="32">
        <v>-2.13</v>
      </c>
      <c r="S24" s="30">
        <f t="shared" si="5"/>
        <v>4.375</v>
      </c>
      <c r="T24" s="29">
        <v>44.92</v>
      </c>
      <c r="U24" s="33">
        <v>46.61</v>
      </c>
      <c r="V24" s="30">
        <f t="shared" si="6"/>
        <v>3.75</v>
      </c>
      <c r="W24" s="29">
        <v>20.22</v>
      </c>
      <c r="X24" s="33">
        <v>20.69</v>
      </c>
      <c r="Y24" s="30">
        <f t="shared" si="7"/>
        <v>2.5</v>
      </c>
      <c r="Z24" s="33">
        <v>12.33</v>
      </c>
      <c r="AA24" s="33">
        <v>9.65</v>
      </c>
      <c r="AB24" s="30">
        <f t="shared" si="8"/>
        <v>5</v>
      </c>
      <c r="AC24" s="33">
        <v>62.73</v>
      </c>
      <c r="AD24" s="29">
        <v>58.39</v>
      </c>
      <c r="AE24" s="30">
        <f t="shared" si="9"/>
        <v>3.75</v>
      </c>
      <c r="AF24" s="29">
        <v>14.48</v>
      </c>
      <c r="AG24" s="29">
        <v>12.98</v>
      </c>
      <c r="AH24" s="30">
        <f t="shared" si="10"/>
        <v>3.125</v>
      </c>
      <c r="AI24" s="29">
        <v>21.39</v>
      </c>
      <c r="AJ24" s="29">
        <v>20.89</v>
      </c>
      <c r="AK24" s="30">
        <f t="shared" si="11"/>
        <v>2.5</v>
      </c>
      <c r="AL24" s="40">
        <v>9.88</v>
      </c>
      <c r="AM24" s="41">
        <v>13.58</v>
      </c>
      <c r="AN24" s="30">
        <f t="shared" si="12"/>
        <v>3.125</v>
      </c>
      <c r="AO24" s="41">
        <v>9.45</v>
      </c>
      <c r="AP24" s="41">
        <v>14.37</v>
      </c>
      <c r="AQ24" s="30">
        <f t="shared" si="13"/>
        <v>2.5</v>
      </c>
      <c r="AR24" s="29">
        <v>86.44</v>
      </c>
      <c r="AS24" s="29">
        <v>109.61</v>
      </c>
      <c r="AT24" s="30">
        <f t="shared" si="14"/>
        <v>2.5</v>
      </c>
      <c r="AU24" s="46">
        <v>75.23</v>
      </c>
      <c r="AV24" s="46">
        <v>84.23</v>
      </c>
      <c r="AW24" s="30">
        <f t="shared" si="15"/>
        <v>3.125</v>
      </c>
      <c r="AX24" s="48">
        <v>87.88</v>
      </c>
      <c r="AY24" s="48">
        <v>93.7</v>
      </c>
      <c r="AZ24" s="30">
        <f t="shared" si="16"/>
        <v>2.5</v>
      </c>
      <c r="BA24" s="48">
        <v>91.67</v>
      </c>
      <c r="BB24" s="48">
        <v>93.05</v>
      </c>
      <c r="BC24" s="30">
        <f t="shared" si="17"/>
        <v>2.5</v>
      </c>
    </row>
    <row r="25" s="3" customFormat="true" ht="11.25" spans="1:55">
      <c r="A25" s="21">
        <v>21</v>
      </c>
      <c r="B25" s="22" t="s">
        <v>20</v>
      </c>
      <c r="C25" s="21" t="s">
        <v>50</v>
      </c>
      <c r="D25" s="23">
        <f t="shared" si="0"/>
        <v>64.375</v>
      </c>
      <c r="E25" s="29">
        <v>29.82</v>
      </c>
      <c r="F25" s="29">
        <v>25.5</v>
      </c>
      <c r="G25" s="30">
        <f t="shared" si="1"/>
        <v>7.5</v>
      </c>
      <c r="H25" s="29">
        <v>100</v>
      </c>
      <c r="I25" s="29">
        <v>0</v>
      </c>
      <c r="J25" s="30">
        <f t="shared" si="2"/>
        <v>5</v>
      </c>
      <c r="K25" s="29">
        <v>170.56</v>
      </c>
      <c r="L25" s="29">
        <v>187.43</v>
      </c>
      <c r="M25" s="30">
        <f t="shared" si="3"/>
        <v>5</v>
      </c>
      <c r="N25" s="31">
        <v>-3.13</v>
      </c>
      <c r="O25" s="32">
        <v>-26.88</v>
      </c>
      <c r="P25" s="30">
        <f t="shared" si="4"/>
        <v>4.375</v>
      </c>
      <c r="Q25" s="31">
        <v>9.16</v>
      </c>
      <c r="R25" s="32">
        <v>-4.43</v>
      </c>
      <c r="S25" s="30">
        <f t="shared" si="5"/>
        <v>4.375</v>
      </c>
      <c r="T25" s="29">
        <v>49.15</v>
      </c>
      <c r="U25" s="33">
        <v>50.25</v>
      </c>
      <c r="V25" s="30">
        <f t="shared" si="6"/>
        <v>2.5</v>
      </c>
      <c r="W25" s="29">
        <v>0</v>
      </c>
      <c r="X25" s="33">
        <v>0</v>
      </c>
      <c r="Y25" s="30">
        <f t="shared" si="7"/>
        <v>5</v>
      </c>
      <c r="Z25" s="33">
        <v>20.02</v>
      </c>
      <c r="AA25" s="33">
        <v>17.97</v>
      </c>
      <c r="AB25" s="30">
        <f t="shared" si="8"/>
        <v>3.125</v>
      </c>
      <c r="AC25" s="33">
        <v>59</v>
      </c>
      <c r="AD25" s="29">
        <v>59.66</v>
      </c>
      <c r="AE25" s="30">
        <f t="shared" si="9"/>
        <v>5</v>
      </c>
      <c r="AF25" s="29">
        <v>6.89</v>
      </c>
      <c r="AG25" s="29">
        <v>6.83</v>
      </c>
      <c r="AH25" s="30">
        <f t="shared" si="10"/>
        <v>5</v>
      </c>
      <c r="AI25" s="29">
        <v>0</v>
      </c>
      <c r="AJ25" s="29">
        <v>0</v>
      </c>
      <c r="AK25" s="30">
        <f t="shared" si="11"/>
        <v>2.5</v>
      </c>
      <c r="AL25" s="41">
        <v>0</v>
      </c>
      <c r="AM25" s="41">
        <v>0</v>
      </c>
      <c r="AN25" s="30">
        <f t="shared" si="12"/>
        <v>2.5</v>
      </c>
      <c r="AO25" s="43">
        <v>0</v>
      </c>
      <c r="AP25" s="43">
        <v>0</v>
      </c>
      <c r="AQ25" s="30">
        <f t="shared" si="13"/>
        <v>2.5</v>
      </c>
      <c r="AR25" s="29">
        <v>0</v>
      </c>
      <c r="AS25" s="29">
        <v>0</v>
      </c>
      <c r="AT25" s="30">
        <f t="shared" si="14"/>
        <v>5</v>
      </c>
      <c r="AU25" s="46">
        <v>84.18</v>
      </c>
      <c r="AV25" s="46">
        <v>81.25</v>
      </c>
      <c r="AW25" s="30">
        <f t="shared" si="15"/>
        <v>2.5</v>
      </c>
      <c r="AX25" s="48">
        <v>87.53</v>
      </c>
      <c r="AY25" s="48">
        <v>82.89</v>
      </c>
      <c r="AZ25" s="30">
        <f t="shared" si="16"/>
        <v>1.25</v>
      </c>
      <c r="BA25" s="48">
        <v>91.88</v>
      </c>
      <c r="BB25" s="48">
        <v>88.22</v>
      </c>
      <c r="BC25" s="30">
        <f t="shared" si="17"/>
        <v>1.25</v>
      </c>
    </row>
    <row r="26" s="3" customFormat="true" ht="11.25" spans="1:55">
      <c r="A26" s="21">
        <v>22</v>
      </c>
      <c r="B26" s="22" t="s">
        <v>20</v>
      </c>
      <c r="C26" s="21" t="s">
        <v>51</v>
      </c>
      <c r="D26" s="23">
        <f t="shared" si="0"/>
        <v>86.563</v>
      </c>
      <c r="E26" s="29">
        <v>34.04</v>
      </c>
      <c r="F26" s="29">
        <v>35.21</v>
      </c>
      <c r="G26" s="30">
        <f t="shared" si="1"/>
        <v>15</v>
      </c>
      <c r="H26" s="29">
        <v>100</v>
      </c>
      <c r="I26" s="29">
        <v>100</v>
      </c>
      <c r="J26" s="30">
        <f t="shared" si="2"/>
        <v>10</v>
      </c>
      <c r="K26" s="29">
        <v>122.93</v>
      </c>
      <c r="L26" s="29">
        <v>125.98</v>
      </c>
      <c r="M26" s="30">
        <f t="shared" si="3"/>
        <v>5</v>
      </c>
      <c r="N26" s="31">
        <v>-32.28</v>
      </c>
      <c r="O26" s="32">
        <v>-44.43</v>
      </c>
      <c r="P26" s="30">
        <f t="shared" si="4"/>
        <v>5</v>
      </c>
      <c r="Q26" s="31">
        <v>-0.92</v>
      </c>
      <c r="R26" s="32">
        <v>-5.55</v>
      </c>
      <c r="S26" s="30">
        <f t="shared" si="5"/>
        <v>5</v>
      </c>
      <c r="T26" s="29">
        <v>24.23</v>
      </c>
      <c r="U26" s="33">
        <v>23.83</v>
      </c>
      <c r="V26" s="30">
        <f t="shared" si="6"/>
        <v>5</v>
      </c>
      <c r="W26" s="29">
        <v>0</v>
      </c>
      <c r="X26" s="33">
        <v>1</v>
      </c>
      <c r="Y26" s="30">
        <f t="shared" si="7"/>
        <v>5</v>
      </c>
      <c r="Z26" s="33">
        <v>12.37</v>
      </c>
      <c r="AA26" s="33">
        <v>14.5</v>
      </c>
      <c r="AB26" s="30">
        <f t="shared" si="8"/>
        <v>2.5</v>
      </c>
      <c r="AC26" s="33">
        <v>54.69</v>
      </c>
      <c r="AD26" s="29">
        <v>54.71</v>
      </c>
      <c r="AE26" s="30">
        <f t="shared" si="9"/>
        <v>4.375</v>
      </c>
      <c r="AF26" s="29">
        <v>7.82</v>
      </c>
      <c r="AG26" s="29">
        <v>7.67</v>
      </c>
      <c r="AH26" s="30">
        <f t="shared" si="10"/>
        <v>5</v>
      </c>
      <c r="AI26" s="29">
        <v>0</v>
      </c>
      <c r="AJ26" s="29">
        <v>29.06</v>
      </c>
      <c r="AK26" s="30">
        <f t="shared" si="11"/>
        <v>5</v>
      </c>
      <c r="AL26" s="41">
        <v>0</v>
      </c>
      <c r="AM26" s="41">
        <v>6.06</v>
      </c>
      <c r="AN26" s="30">
        <f t="shared" si="12"/>
        <v>3.125</v>
      </c>
      <c r="AO26" s="43">
        <v>0</v>
      </c>
      <c r="AP26" s="41">
        <v>42.58</v>
      </c>
      <c r="AQ26" s="30">
        <f t="shared" si="13"/>
        <v>2.5</v>
      </c>
      <c r="AR26" s="29">
        <v>0</v>
      </c>
      <c r="AS26" s="29">
        <v>68.44</v>
      </c>
      <c r="AT26" s="30">
        <f t="shared" si="14"/>
        <v>5</v>
      </c>
      <c r="AU26" s="46">
        <v>96.87</v>
      </c>
      <c r="AV26" s="46">
        <v>90.95</v>
      </c>
      <c r="AW26" s="30">
        <f t="shared" si="15"/>
        <v>5</v>
      </c>
      <c r="AX26" s="48">
        <v>87.87</v>
      </c>
      <c r="AY26" s="48">
        <v>90.01</v>
      </c>
      <c r="AZ26" s="30">
        <f t="shared" si="16"/>
        <v>2.5</v>
      </c>
      <c r="BA26" s="48">
        <v>88.04</v>
      </c>
      <c r="BB26" s="48">
        <v>89.37</v>
      </c>
      <c r="BC26" s="30">
        <f t="shared" si="17"/>
        <v>1.563</v>
      </c>
    </row>
    <row r="27" s="3" customFormat="true" ht="11.25" spans="1:55">
      <c r="A27" s="21">
        <v>23</v>
      </c>
      <c r="B27" s="22" t="s">
        <v>21</v>
      </c>
      <c r="C27" s="21" t="s">
        <v>52</v>
      </c>
      <c r="D27" s="23">
        <f t="shared" si="0"/>
        <v>73.126</v>
      </c>
      <c r="E27" s="29">
        <v>31.17</v>
      </c>
      <c r="F27" s="29">
        <v>32.34</v>
      </c>
      <c r="G27" s="30">
        <f t="shared" si="1"/>
        <v>9.375</v>
      </c>
      <c r="H27" s="29">
        <v>66.67</v>
      </c>
      <c r="I27" s="29">
        <v>100</v>
      </c>
      <c r="J27" s="30">
        <f t="shared" si="2"/>
        <v>10</v>
      </c>
      <c r="K27" s="29">
        <v>107.84</v>
      </c>
      <c r="L27" s="29">
        <v>113.38</v>
      </c>
      <c r="M27" s="30">
        <f t="shared" si="3"/>
        <v>7.5</v>
      </c>
      <c r="N27" s="31">
        <v>-20.19</v>
      </c>
      <c r="O27" s="32">
        <v>8.14</v>
      </c>
      <c r="P27" s="30">
        <f t="shared" si="4"/>
        <v>2.5</v>
      </c>
      <c r="Q27" s="31">
        <v>-0.18</v>
      </c>
      <c r="R27" s="32">
        <v>1.64</v>
      </c>
      <c r="S27" s="30">
        <f t="shared" si="5"/>
        <v>2.5</v>
      </c>
      <c r="T27" s="29">
        <v>28.56</v>
      </c>
      <c r="U27" s="33">
        <v>26.22</v>
      </c>
      <c r="V27" s="30">
        <f t="shared" si="6"/>
        <v>5</v>
      </c>
      <c r="W27" s="29">
        <v>6.4</v>
      </c>
      <c r="X27" s="33">
        <v>2.67</v>
      </c>
      <c r="Y27" s="30">
        <f t="shared" si="7"/>
        <v>5</v>
      </c>
      <c r="Z27" s="33">
        <v>11.6</v>
      </c>
      <c r="AA27" s="33">
        <v>11.53</v>
      </c>
      <c r="AB27" s="30">
        <f t="shared" si="8"/>
        <v>4.375</v>
      </c>
      <c r="AC27" s="33">
        <v>78.14</v>
      </c>
      <c r="AD27" s="29">
        <v>78.03</v>
      </c>
      <c r="AE27" s="30">
        <f t="shared" si="9"/>
        <v>5</v>
      </c>
      <c r="AF27" s="29">
        <v>7.09</v>
      </c>
      <c r="AG27" s="29">
        <v>9.84</v>
      </c>
      <c r="AH27" s="30">
        <f t="shared" si="10"/>
        <v>3.75</v>
      </c>
      <c r="AI27" s="29">
        <v>19.55</v>
      </c>
      <c r="AJ27" s="29">
        <v>18.94</v>
      </c>
      <c r="AK27" s="30">
        <f t="shared" si="11"/>
        <v>2.5</v>
      </c>
      <c r="AL27" s="40">
        <v>11.54</v>
      </c>
      <c r="AM27" s="41">
        <v>10.9</v>
      </c>
      <c r="AN27" s="30">
        <f t="shared" si="12"/>
        <v>2.5</v>
      </c>
      <c r="AO27" s="41">
        <v>7.62</v>
      </c>
      <c r="AP27" s="41">
        <v>12.05</v>
      </c>
      <c r="AQ27" s="30">
        <f t="shared" si="13"/>
        <v>3.75</v>
      </c>
      <c r="AR27" s="29">
        <v>90.93</v>
      </c>
      <c r="AS27" s="29">
        <v>128.38</v>
      </c>
      <c r="AT27" s="30">
        <f t="shared" si="14"/>
        <v>2.5</v>
      </c>
      <c r="AU27" s="46">
        <v>80.17</v>
      </c>
      <c r="AV27" s="46">
        <v>81.7</v>
      </c>
      <c r="AW27" s="30">
        <f t="shared" si="15"/>
        <v>3.125</v>
      </c>
      <c r="AX27" s="48">
        <v>87.08</v>
      </c>
      <c r="AY27" s="48">
        <v>87.82</v>
      </c>
      <c r="AZ27" s="30">
        <f t="shared" si="16"/>
        <v>1.563</v>
      </c>
      <c r="BA27" s="48">
        <v>88.95</v>
      </c>
      <c r="BB27" s="48">
        <v>92.18</v>
      </c>
      <c r="BC27" s="30">
        <f t="shared" si="17"/>
        <v>2.188</v>
      </c>
    </row>
    <row r="28" s="3" customFormat="true" ht="11.25" spans="1:55">
      <c r="A28" s="21">
        <v>24</v>
      </c>
      <c r="B28" s="22" t="s">
        <v>21</v>
      </c>
      <c r="C28" s="21" t="s">
        <v>53</v>
      </c>
      <c r="D28" s="23">
        <f t="shared" si="0"/>
        <v>68.438</v>
      </c>
      <c r="E28" s="29">
        <v>30.35</v>
      </c>
      <c r="F28" s="29">
        <v>30.34</v>
      </c>
      <c r="G28" s="30">
        <f t="shared" si="1"/>
        <v>7.5</v>
      </c>
      <c r="H28" s="29">
        <v>100</v>
      </c>
      <c r="I28" s="29">
        <v>0</v>
      </c>
      <c r="J28" s="30">
        <f t="shared" si="2"/>
        <v>5</v>
      </c>
      <c r="K28" s="29">
        <v>107.06</v>
      </c>
      <c r="L28" s="29">
        <v>109.75</v>
      </c>
      <c r="M28" s="30">
        <f t="shared" si="3"/>
        <v>10</v>
      </c>
      <c r="N28" s="31">
        <v>-16.79</v>
      </c>
      <c r="O28" s="32">
        <v>-12.21</v>
      </c>
      <c r="P28" s="30">
        <f t="shared" si="4"/>
        <v>3.75</v>
      </c>
      <c r="Q28" s="31">
        <v>4.33</v>
      </c>
      <c r="R28" s="32">
        <v>2.7</v>
      </c>
      <c r="S28" s="30">
        <f t="shared" si="5"/>
        <v>3.125</v>
      </c>
      <c r="T28" s="29">
        <v>39.16</v>
      </c>
      <c r="U28" s="33">
        <v>50.16</v>
      </c>
      <c r="V28" s="30">
        <f t="shared" si="6"/>
        <v>2.5</v>
      </c>
      <c r="W28" s="29">
        <v>14.67</v>
      </c>
      <c r="X28" s="33">
        <v>19.58</v>
      </c>
      <c r="Y28" s="30">
        <f t="shared" si="7"/>
        <v>2.5</v>
      </c>
      <c r="Z28" s="33">
        <v>11.97</v>
      </c>
      <c r="AA28" s="33">
        <v>11.52</v>
      </c>
      <c r="AB28" s="30">
        <f t="shared" si="8"/>
        <v>4.375</v>
      </c>
      <c r="AC28" s="33">
        <v>68.59</v>
      </c>
      <c r="AD28" s="29">
        <v>66.61</v>
      </c>
      <c r="AE28" s="30">
        <f t="shared" si="9"/>
        <v>5</v>
      </c>
      <c r="AF28" s="29">
        <v>8.28</v>
      </c>
      <c r="AG28" s="29">
        <v>8.2</v>
      </c>
      <c r="AH28" s="30">
        <f t="shared" si="10"/>
        <v>5</v>
      </c>
      <c r="AI28" s="29">
        <v>24.45</v>
      </c>
      <c r="AJ28" s="29">
        <v>24.55</v>
      </c>
      <c r="AK28" s="30">
        <f t="shared" si="11"/>
        <v>3.125</v>
      </c>
      <c r="AL28" s="40">
        <v>16.34</v>
      </c>
      <c r="AM28" s="41">
        <v>18.03</v>
      </c>
      <c r="AN28" s="30">
        <f t="shared" si="12"/>
        <v>5</v>
      </c>
      <c r="AO28" s="41">
        <v>11.1</v>
      </c>
      <c r="AP28" s="41">
        <v>14.8</v>
      </c>
      <c r="AQ28" s="30">
        <f t="shared" si="13"/>
        <v>2.5</v>
      </c>
      <c r="AR28" s="29">
        <v>125.63</v>
      </c>
      <c r="AS28" s="29">
        <v>124.59</v>
      </c>
      <c r="AT28" s="30">
        <f t="shared" si="14"/>
        <v>3.125</v>
      </c>
      <c r="AU28" s="46">
        <v>83.17</v>
      </c>
      <c r="AV28" s="46">
        <v>83.34</v>
      </c>
      <c r="AW28" s="30">
        <f t="shared" si="15"/>
        <v>3.125</v>
      </c>
      <c r="AX28" s="48">
        <v>81.78</v>
      </c>
      <c r="AY28" s="48">
        <v>85.85</v>
      </c>
      <c r="AZ28" s="30">
        <f t="shared" si="16"/>
        <v>1.563</v>
      </c>
      <c r="BA28" s="48">
        <v>88.72</v>
      </c>
      <c r="BB28" s="48">
        <v>87.92</v>
      </c>
      <c r="BC28" s="30">
        <f t="shared" si="17"/>
        <v>1.25</v>
      </c>
    </row>
    <row r="29" s="3" customFormat="true" ht="11.25" spans="1:55">
      <c r="A29" s="21">
        <v>25</v>
      </c>
      <c r="B29" s="22" t="s">
        <v>21</v>
      </c>
      <c r="C29" s="21" t="s">
        <v>54</v>
      </c>
      <c r="D29" s="23">
        <f t="shared" si="0"/>
        <v>73.126</v>
      </c>
      <c r="E29" s="29">
        <v>32.28</v>
      </c>
      <c r="F29" s="29">
        <v>31.79</v>
      </c>
      <c r="G29" s="30">
        <f t="shared" si="1"/>
        <v>7.5</v>
      </c>
      <c r="H29" s="29">
        <v>50</v>
      </c>
      <c r="I29" s="29">
        <v>100</v>
      </c>
      <c r="J29" s="30">
        <f t="shared" si="2"/>
        <v>10</v>
      </c>
      <c r="K29" s="29">
        <v>106.83</v>
      </c>
      <c r="L29" s="29">
        <v>111.76</v>
      </c>
      <c r="M29" s="30">
        <f t="shared" si="3"/>
        <v>10</v>
      </c>
      <c r="N29" s="31">
        <v>-20.33</v>
      </c>
      <c r="O29" s="32">
        <v>21.79</v>
      </c>
      <c r="P29" s="30">
        <f t="shared" si="4"/>
        <v>2.5</v>
      </c>
      <c r="Q29" s="31">
        <v>7.45</v>
      </c>
      <c r="R29" s="32">
        <v>-2.8</v>
      </c>
      <c r="S29" s="30">
        <f t="shared" si="5"/>
        <v>4.375</v>
      </c>
      <c r="T29" s="29">
        <v>33.09</v>
      </c>
      <c r="U29" s="33">
        <v>31.57</v>
      </c>
      <c r="V29" s="30">
        <f t="shared" si="6"/>
        <v>5</v>
      </c>
      <c r="W29" s="29">
        <v>1.5</v>
      </c>
      <c r="X29" s="33">
        <v>1.45</v>
      </c>
      <c r="Y29" s="30">
        <f t="shared" si="7"/>
        <v>5</v>
      </c>
      <c r="Z29" s="33">
        <v>10.57</v>
      </c>
      <c r="AA29" s="33">
        <v>13.3</v>
      </c>
      <c r="AB29" s="30">
        <f t="shared" si="8"/>
        <v>2.5</v>
      </c>
      <c r="AC29" s="33">
        <v>71.1</v>
      </c>
      <c r="AD29" s="29">
        <v>70.71</v>
      </c>
      <c r="AE29" s="30">
        <f t="shared" si="9"/>
        <v>5</v>
      </c>
      <c r="AF29" s="29">
        <v>8.02</v>
      </c>
      <c r="AG29" s="29">
        <v>7.49</v>
      </c>
      <c r="AH29" s="30">
        <f t="shared" si="10"/>
        <v>5</v>
      </c>
      <c r="AI29" s="29">
        <v>18.39</v>
      </c>
      <c r="AJ29" s="29">
        <v>17.68</v>
      </c>
      <c r="AK29" s="30">
        <f t="shared" si="11"/>
        <v>2.5</v>
      </c>
      <c r="AL29" s="40">
        <v>9.56</v>
      </c>
      <c r="AM29" s="41">
        <v>9.44</v>
      </c>
      <c r="AN29" s="30">
        <f t="shared" si="12"/>
        <v>2.5</v>
      </c>
      <c r="AO29" s="41">
        <v>8.71</v>
      </c>
      <c r="AP29" s="41">
        <v>16.58</v>
      </c>
      <c r="AQ29" s="30">
        <f t="shared" si="13"/>
        <v>2.5</v>
      </c>
      <c r="AR29" s="29">
        <v>83.02</v>
      </c>
      <c r="AS29" s="29">
        <v>169.54</v>
      </c>
      <c r="AT29" s="30">
        <f t="shared" si="14"/>
        <v>2.5</v>
      </c>
      <c r="AU29" s="46">
        <v>80.15</v>
      </c>
      <c r="AV29" s="46">
        <v>80.2</v>
      </c>
      <c r="AW29" s="30">
        <f t="shared" si="15"/>
        <v>3.125</v>
      </c>
      <c r="AX29" s="48">
        <v>83.82</v>
      </c>
      <c r="AY29" s="48">
        <v>83.83</v>
      </c>
      <c r="AZ29" s="30">
        <f t="shared" si="16"/>
        <v>1.563</v>
      </c>
      <c r="BA29" s="48">
        <v>88.21</v>
      </c>
      <c r="BB29" s="48">
        <v>89.87</v>
      </c>
      <c r="BC29" s="30">
        <f t="shared" si="17"/>
        <v>1.563</v>
      </c>
    </row>
    <row r="30" s="3" customFormat="true" ht="11.25" spans="1:55">
      <c r="A30" s="21">
        <v>26</v>
      </c>
      <c r="B30" s="22" t="s">
        <v>21</v>
      </c>
      <c r="C30" s="21" t="s">
        <v>55</v>
      </c>
      <c r="D30" s="23">
        <f t="shared" si="0"/>
        <v>83.751</v>
      </c>
      <c r="E30" s="29">
        <v>32.35</v>
      </c>
      <c r="F30" s="29">
        <v>33.54</v>
      </c>
      <c r="G30" s="30">
        <f t="shared" si="1"/>
        <v>13.125</v>
      </c>
      <c r="H30" s="29">
        <v>100</v>
      </c>
      <c r="I30" s="29">
        <v>50</v>
      </c>
      <c r="J30" s="30">
        <f t="shared" si="2"/>
        <v>5</v>
      </c>
      <c r="K30" s="29">
        <v>105.44</v>
      </c>
      <c r="L30" s="29">
        <v>107.55</v>
      </c>
      <c r="M30" s="30">
        <f t="shared" si="3"/>
        <v>10</v>
      </c>
      <c r="N30" s="31">
        <v>-1.01</v>
      </c>
      <c r="O30" s="32">
        <v>0.85</v>
      </c>
      <c r="P30" s="30">
        <f t="shared" si="4"/>
        <v>2.5</v>
      </c>
      <c r="Q30" s="31">
        <v>3.76</v>
      </c>
      <c r="R30" s="32">
        <v>-0.88</v>
      </c>
      <c r="S30" s="30">
        <f t="shared" si="5"/>
        <v>4.375</v>
      </c>
      <c r="T30" s="29">
        <v>43.98</v>
      </c>
      <c r="U30" s="33">
        <v>39.39</v>
      </c>
      <c r="V30" s="30">
        <f t="shared" si="6"/>
        <v>4.375</v>
      </c>
      <c r="W30" s="29">
        <v>0.04</v>
      </c>
      <c r="X30" s="33">
        <v>0.61</v>
      </c>
      <c r="Y30" s="30">
        <f t="shared" si="7"/>
        <v>5</v>
      </c>
      <c r="Z30" s="33">
        <v>15.83</v>
      </c>
      <c r="AA30" s="33">
        <v>11.13</v>
      </c>
      <c r="AB30" s="30">
        <f t="shared" si="8"/>
        <v>4.375</v>
      </c>
      <c r="AC30" s="33">
        <v>68.14</v>
      </c>
      <c r="AD30" s="29">
        <v>66.17</v>
      </c>
      <c r="AE30" s="30">
        <f t="shared" si="9"/>
        <v>5</v>
      </c>
      <c r="AF30" s="29">
        <v>6.75</v>
      </c>
      <c r="AG30" s="29">
        <v>6.4</v>
      </c>
      <c r="AH30" s="30">
        <f t="shared" si="10"/>
        <v>5</v>
      </c>
      <c r="AI30" s="29">
        <v>27.44</v>
      </c>
      <c r="AJ30" s="29">
        <v>26.73</v>
      </c>
      <c r="AK30" s="30">
        <f t="shared" si="11"/>
        <v>3.75</v>
      </c>
      <c r="AL30" s="40">
        <v>5.98</v>
      </c>
      <c r="AM30" s="41">
        <v>6.36</v>
      </c>
      <c r="AN30" s="30">
        <f t="shared" si="12"/>
        <v>3.125</v>
      </c>
      <c r="AO30" s="41">
        <v>7.92</v>
      </c>
      <c r="AP30" s="41">
        <v>10.26</v>
      </c>
      <c r="AQ30" s="30">
        <f t="shared" si="13"/>
        <v>5</v>
      </c>
      <c r="AR30" s="29">
        <v>85.51</v>
      </c>
      <c r="AS30" s="29">
        <v>92.86</v>
      </c>
      <c r="AT30" s="30">
        <f t="shared" si="14"/>
        <v>3.75</v>
      </c>
      <c r="AU30" s="46">
        <v>86.11</v>
      </c>
      <c r="AV30" s="46">
        <v>89.82</v>
      </c>
      <c r="AW30" s="30">
        <f t="shared" si="15"/>
        <v>5</v>
      </c>
      <c r="AX30" s="48">
        <v>88.77</v>
      </c>
      <c r="AY30" s="48">
        <v>89.12</v>
      </c>
      <c r="AZ30" s="30">
        <f t="shared" si="16"/>
        <v>2.188</v>
      </c>
      <c r="BA30" s="48">
        <v>92.06</v>
      </c>
      <c r="BB30" s="48">
        <v>92.37</v>
      </c>
      <c r="BC30" s="30">
        <f t="shared" si="17"/>
        <v>2.188</v>
      </c>
    </row>
    <row r="31" s="3" customFormat="true" ht="11.25" spans="1:55">
      <c r="A31" s="21">
        <v>27</v>
      </c>
      <c r="B31" s="22" t="s">
        <v>22</v>
      </c>
      <c r="C31" s="21" t="s">
        <v>56</v>
      </c>
      <c r="D31" s="23">
        <f t="shared" si="0"/>
        <v>69.376</v>
      </c>
      <c r="E31" s="29">
        <v>27.55</v>
      </c>
      <c r="F31" s="29">
        <v>27.69</v>
      </c>
      <c r="G31" s="30">
        <f t="shared" si="1"/>
        <v>9.375</v>
      </c>
      <c r="H31" s="29">
        <v>33.33</v>
      </c>
      <c r="I31" s="29">
        <v>100</v>
      </c>
      <c r="J31" s="30">
        <f t="shared" si="2"/>
        <v>10</v>
      </c>
      <c r="K31" s="29">
        <v>110.33</v>
      </c>
      <c r="L31" s="29">
        <v>126.82</v>
      </c>
      <c r="M31" s="30">
        <f t="shared" si="3"/>
        <v>5</v>
      </c>
      <c r="N31" s="31">
        <v>-4.92</v>
      </c>
      <c r="O31" s="32">
        <v>-43.98</v>
      </c>
      <c r="P31" s="30">
        <f t="shared" si="4"/>
        <v>5</v>
      </c>
      <c r="Q31" s="31">
        <v>-4.91</v>
      </c>
      <c r="R31" s="32">
        <v>-2.23</v>
      </c>
      <c r="S31" s="30">
        <f t="shared" si="5"/>
        <v>3.75</v>
      </c>
      <c r="T31" s="29">
        <v>34.02</v>
      </c>
      <c r="U31" s="33">
        <v>40.6</v>
      </c>
      <c r="V31" s="30">
        <f t="shared" si="6"/>
        <v>3.75</v>
      </c>
      <c r="W31" s="29">
        <v>7.43</v>
      </c>
      <c r="X31" s="33">
        <v>15.66</v>
      </c>
      <c r="Y31" s="30">
        <f t="shared" si="7"/>
        <v>2.5</v>
      </c>
      <c r="Z31" s="33">
        <v>13.85</v>
      </c>
      <c r="AA31" s="33">
        <v>11.35</v>
      </c>
      <c r="AB31" s="30">
        <f t="shared" si="8"/>
        <v>4.375</v>
      </c>
      <c r="AC31" s="33">
        <v>69.68</v>
      </c>
      <c r="AD31" s="29">
        <v>70.71</v>
      </c>
      <c r="AE31" s="30">
        <f t="shared" si="9"/>
        <v>5</v>
      </c>
      <c r="AF31" s="29">
        <v>10.32</v>
      </c>
      <c r="AG31" s="29">
        <v>10.35</v>
      </c>
      <c r="AH31" s="30">
        <f t="shared" si="10"/>
        <v>2.5</v>
      </c>
      <c r="AI31" s="29">
        <v>22.83</v>
      </c>
      <c r="AJ31" s="29">
        <v>21.5</v>
      </c>
      <c r="AK31" s="30">
        <f t="shared" si="11"/>
        <v>2.5</v>
      </c>
      <c r="AL31" s="40">
        <v>10.81</v>
      </c>
      <c r="AM31" s="41">
        <v>11.26</v>
      </c>
      <c r="AN31" s="30">
        <f t="shared" si="12"/>
        <v>3.125</v>
      </c>
      <c r="AO31" s="41">
        <v>11.78</v>
      </c>
      <c r="AP31" s="41">
        <v>14.07</v>
      </c>
      <c r="AQ31" s="30">
        <f t="shared" si="13"/>
        <v>2.5</v>
      </c>
      <c r="AR31" s="29">
        <v>68.77</v>
      </c>
      <c r="AS31" s="29">
        <v>99.99</v>
      </c>
      <c r="AT31" s="30">
        <f t="shared" si="14"/>
        <v>3.75</v>
      </c>
      <c r="AU31" s="46">
        <v>85.35</v>
      </c>
      <c r="AV31" s="46">
        <v>82.81</v>
      </c>
      <c r="AW31" s="30">
        <f t="shared" si="15"/>
        <v>2.5</v>
      </c>
      <c r="AX31" s="48">
        <v>86.07</v>
      </c>
      <c r="AY31" s="48">
        <v>89.33</v>
      </c>
      <c r="AZ31" s="30">
        <f t="shared" si="16"/>
        <v>2.188</v>
      </c>
      <c r="BA31" s="48">
        <v>88.87</v>
      </c>
      <c r="BB31" s="48">
        <v>90.41</v>
      </c>
      <c r="BC31" s="30">
        <f t="shared" si="17"/>
        <v>1.563</v>
      </c>
    </row>
    <row r="32" s="3" customFormat="true" ht="11.25" spans="1:55">
      <c r="A32" s="21">
        <v>28</v>
      </c>
      <c r="B32" s="22" t="s">
        <v>22</v>
      </c>
      <c r="C32" s="21" t="s">
        <v>57</v>
      </c>
      <c r="D32" s="23">
        <f t="shared" si="0"/>
        <v>73.438</v>
      </c>
      <c r="E32" s="29">
        <v>30.6</v>
      </c>
      <c r="F32" s="29">
        <v>32.14</v>
      </c>
      <c r="G32" s="30">
        <f t="shared" si="1"/>
        <v>9.375</v>
      </c>
      <c r="H32" s="29">
        <v>100</v>
      </c>
      <c r="I32" s="29">
        <v>66.67</v>
      </c>
      <c r="J32" s="30">
        <f t="shared" si="2"/>
        <v>10</v>
      </c>
      <c r="K32" s="29">
        <v>115.43</v>
      </c>
      <c r="L32" s="29">
        <v>129.34</v>
      </c>
      <c r="M32" s="30">
        <f t="shared" si="3"/>
        <v>5</v>
      </c>
      <c r="N32" s="31">
        <v>-27.03</v>
      </c>
      <c r="O32" s="32">
        <v>42.39</v>
      </c>
      <c r="P32" s="30">
        <f t="shared" si="4"/>
        <v>2.5</v>
      </c>
      <c r="Q32" s="31">
        <v>-1.99</v>
      </c>
      <c r="R32" s="32">
        <v>-3.26</v>
      </c>
      <c r="S32" s="30">
        <f t="shared" si="5"/>
        <v>4.375</v>
      </c>
      <c r="T32" s="29">
        <v>51.54</v>
      </c>
      <c r="U32" s="33">
        <v>56.89</v>
      </c>
      <c r="V32" s="30">
        <f t="shared" si="6"/>
        <v>2.5</v>
      </c>
      <c r="W32" s="29">
        <v>6.1</v>
      </c>
      <c r="X32" s="33">
        <v>8.62</v>
      </c>
      <c r="Y32" s="30">
        <f t="shared" si="7"/>
        <v>3.75</v>
      </c>
      <c r="Z32" s="33">
        <v>9.81</v>
      </c>
      <c r="AA32" s="33">
        <v>9.74</v>
      </c>
      <c r="AB32" s="30">
        <f t="shared" si="8"/>
        <v>5</v>
      </c>
      <c r="AC32" s="33">
        <v>68.08</v>
      </c>
      <c r="AD32" s="29">
        <v>71.2</v>
      </c>
      <c r="AE32" s="30">
        <f t="shared" si="9"/>
        <v>5</v>
      </c>
      <c r="AF32" s="29">
        <v>8.46</v>
      </c>
      <c r="AG32" s="29">
        <v>8.11</v>
      </c>
      <c r="AH32" s="30">
        <f t="shared" si="10"/>
        <v>5</v>
      </c>
      <c r="AI32" s="29">
        <v>26.05</v>
      </c>
      <c r="AJ32" s="29">
        <v>28.43</v>
      </c>
      <c r="AK32" s="30">
        <f t="shared" si="11"/>
        <v>5</v>
      </c>
      <c r="AL32" s="40">
        <v>9.46</v>
      </c>
      <c r="AM32" s="41">
        <v>8.87</v>
      </c>
      <c r="AN32" s="30">
        <f t="shared" si="12"/>
        <v>2.5</v>
      </c>
      <c r="AO32" s="41">
        <v>11.79</v>
      </c>
      <c r="AP32" s="41">
        <v>16.32</v>
      </c>
      <c r="AQ32" s="30">
        <f t="shared" si="13"/>
        <v>2.5</v>
      </c>
      <c r="AR32" s="29">
        <v>86.61</v>
      </c>
      <c r="AS32" s="29">
        <v>140.95</v>
      </c>
      <c r="AT32" s="30">
        <f t="shared" si="14"/>
        <v>2.5</v>
      </c>
      <c r="AU32" s="46">
        <v>85.31</v>
      </c>
      <c r="AV32" s="46">
        <v>86.09</v>
      </c>
      <c r="AW32" s="30">
        <f t="shared" si="15"/>
        <v>4.375</v>
      </c>
      <c r="AX32" s="48">
        <v>80.17</v>
      </c>
      <c r="AY32" s="48">
        <v>89.02</v>
      </c>
      <c r="AZ32" s="30">
        <f t="shared" si="16"/>
        <v>1.563</v>
      </c>
      <c r="BA32" s="48">
        <v>94.84</v>
      </c>
      <c r="BB32" s="48">
        <v>95</v>
      </c>
      <c r="BC32" s="30">
        <f t="shared" si="17"/>
        <v>2.5</v>
      </c>
    </row>
    <row r="33" s="3" customFormat="true" ht="11.25" spans="1:55">
      <c r="A33" s="21">
        <v>29</v>
      </c>
      <c r="B33" s="22" t="s">
        <v>22</v>
      </c>
      <c r="C33" s="21" t="s">
        <v>58</v>
      </c>
      <c r="D33" s="23">
        <f t="shared" si="0"/>
        <v>72.5</v>
      </c>
      <c r="E33" s="29">
        <v>34.23</v>
      </c>
      <c r="F33" s="29">
        <v>34.2</v>
      </c>
      <c r="G33" s="30">
        <f t="shared" si="1"/>
        <v>11.25</v>
      </c>
      <c r="H33" s="29">
        <v>100</v>
      </c>
      <c r="I33" s="29">
        <v>100</v>
      </c>
      <c r="J33" s="30">
        <f t="shared" si="2"/>
        <v>10</v>
      </c>
      <c r="K33" s="29">
        <v>103.18</v>
      </c>
      <c r="L33" s="29">
        <v>102.33</v>
      </c>
      <c r="M33" s="30">
        <f t="shared" si="3"/>
        <v>10</v>
      </c>
      <c r="N33" s="31">
        <v>-2.42</v>
      </c>
      <c r="O33" s="32">
        <v>40.18</v>
      </c>
      <c r="P33" s="30">
        <f t="shared" si="4"/>
        <v>2.5</v>
      </c>
      <c r="Q33" s="31">
        <v>-14.58</v>
      </c>
      <c r="R33" s="32">
        <v>6.54</v>
      </c>
      <c r="S33" s="30">
        <f t="shared" si="5"/>
        <v>2.5</v>
      </c>
      <c r="T33" s="29">
        <v>49.09</v>
      </c>
      <c r="U33" s="33">
        <v>53.88</v>
      </c>
      <c r="V33" s="30">
        <f t="shared" si="6"/>
        <v>2.5</v>
      </c>
      <c r="W33" s="29">
        <v>13.2</v>
      </c>
      <c r="X33" s="33">
        <v>14.38</v>
      </c>
      <c r="Y33" s="30">
        <f t="shared" si="7"/>
        <v>2.5</v>
      </c>
      <c r="Z33" s="33">
        <v>10.14</v>
      </c>
      <c r="AA33" s="33">
        <v>8.42</v>
      </c>
      <c r="AB33" s="30">
        <f t="shared" si="8"/>
        <v>5</v>
      </c>
      <c r="AC33" s="33">
        <v>58.9</v>
      </c>
      <c r="AD33" s="29">
        <v>58.2</v>
      </c>
      <c r="AE33" s="30">
        <f t="shared" si="9"/>
        <v>3.75</v>
      </c>
      <c r="AF33" s="29">
        <v>8.93</v>
      </c>
      <c r="AG33" s="29">
        <v>8.35</v>
      </c>
      <c r="AH33" s="30">
        <f t="shared" si="10"/>
        <v>5</v>
      </c>
      <c r="AI33" s="29">
        <v>24.91</v>
      </c>
      <c r="AJ33" s="29">
        <v>22.53</v>
      </c>
      <c r="AK33" s="30">
        <f t="shared" si="11"/>
        <v>2.5</v>
      </c>
      <c r="AL33" s="40">
        <v>8.29</v>
      </c>
      <c r="AM33" s="41">
        <v>10.55</v>
      </c>
      <c r="AN33" s="30">
        <f t="shared" si="12"/>
        <v>3.125</v>
      </c>
      <c r="AO33" s="41">
        <v>12.86</v>
      </c>
      <c r="AP33" s="41">
        <v>13.31</v>
      </c>
      <c r="AQ33" s="30">
        <f t="shared" si="13"/>
        <v>3.75</v>
      </c>
      <c r="AR33" s="29">
        <v>118.56</v>
      </c>
      <c r="AS33" s="29">
        <v>123.54</v>
      </c>
      <c r="AT33" s="30">
        <f t="shared" si="14"/>
        <v>2.5</v>
      </c>
      <c r="AU33" s="46">
        <v>80.09</v>
      </c>
      <c r="AV33" s="46">
        <v>81.15</v>
      </c>
      <c r="AW33" s="30">
        <f t="shared" si="15"/>
        <v>3.125</v>
      </c>
      <c r="AX33" s="48">
        <v>86.72</v>
      </c>
      <c r="AY33" s="48">
        <v>84.67</v>
      </c>
      <c r="AZ33" s="30">
        <f t="shared" si="16"/>
        <v>1.25</v>
      </c>
      <c r="BA33" s="48">
        <v>91.23</v>
      </c>
      <c r="BB33" s="48">
        <v>90.29</v>
      </c>
      <c r="BC33" s="30">
        <f t="shared" si="17"/>
        <v>1.25</v>
      </c>
    </row>
    <row r="34" s="3" customFormat="true" ht="11.25" spans="1:55">
      <c r="A34" s="21">
        <v>30</v>
      </c>
      <c r="B34" s="22" t="s">
        <v>22</v>
      </c>
      <c r="C34" s="21" t="s">
        <v>59</v>
      </c>
      <c r="D34" s="23">
        <f t="shared" si="0"/>
        <v>71.563</v>
      </c>
      <c r="E34" s="29">
        <v>31.19</v>
      </c>
      <c r="F34" s="29">
        <v>29.71</v>
      </c>
      <c r="G34" s="30">
        <f t="shared" si="1"/>
        <v>7.5</v>
      </c>
      <c r="H34" s="29">
        <v>33.33</v>
      </c>
      <c r="I34" s="29">
        <v>66.67</v>
      </c>
      <c r="J34" s="30">
        <f t="shared" si="2"/>
        <v>10</v>
      </c>
      <c r="K34" s="29">
        <v>126.12</v>
      </c>
      <c r="L34" s="29">
        <v>123.06</v>
      </c>
      <c r="M34" s="30">
        <f t="shared" si="3"/>
        <v>6.25</v>
      </c>
      <c r="N34" s="31">
        <v>-10.97</v>
      </c>
      <c r="O34" s="32">
        <v>15.52</v>
      </c>
      <c r="P34" s="30">
        <f t="shared" si="4"/>
        <v>2.5</v>
      </c>
      <c r="Q34" s="31">
        <v>-3.33</v>
      </c>
      <c r="R34" s="32">
        <v>-6.7</v>
      </c>
      <c r="S34" s="30">
        <f t="shared" si="5"/>
        <v>5</v>
      </c>
      <c r="T34" s="29">
        <v>17.4</v>
      </c>
      <c r="U34" s="33">
        <v>17.72</v>
      </c>
      <c r="V34" s="30">
        <f t="shared" si="6"/>
        <v>5</v>
      </c>
      <c r="W34" s="29">
        <v>0.31</v>
      </c>
      <c r="X34" s="33">
        <v>0.22</v>
      </c>
      <c r="Y34" s="30">
        <f t="shared" si="7"/>
        <v>5</v>
      </c>
      <c r="Z34" s="33">
        <v>13.15</v>
      </c>
      <c r="AA34" s="33">
        <v>13.97</v>
      </c>
      <c r="AB34" s="30">
        <f t="shared" si="8"/>
        <v>2.5</v>
      </c>
      <c r="AC34" s="33">
        <v>72.02</v>
      </c>
      <c r="AD34" s="29">
        <v>71.71</v>
      </c>
      <c r="AE34" s="30">
        <f t="shared" si="9"/>
        <v>5</v>
      </c>
      <c r="AF34" s="29">
        <v>7.8</v>
      </c>
      <c r="AG34" s="29">
        <v>7.8</v>
      </c>
      <c r="AH34" s="30">
        <f t="shared" si="10"/>
        <v>5</v>
      </c>
      <c r="AI34" s="29">
        <v>0</v>
      </c>
      <c r="AJ34" s="29">
        <v>0</v>
      </c>
      <c r="AK34" s="30">
        <f t="shared" si="11"/>
        <v>2.5</v>
      </c>
      <c r="AL34" s="41">
        <v>0</v>
      </c>
      <c r="AM34" s="41">
        <v>0</v>
      </c>
      <c r="AN34" s="30">
        <f t="shared" si="12"/>
        <v>2.5</v>
      </c>
      <c r="AO34" s="43">
        <v>0</v>
      </c>
      <c r="AP34" s="43">
        <v>0</v>
      </c>
      <c r="AQ34" s="30">
        <f t="shared" si="13"/>
        <v>2.5</v>
      </c>
      <c r="AR34" s="29">
        <v>0</v>
      </c>
      <c r="AS34" s="29">
        <v>0</v>
      </c>
      <c r="AT34" s="30">
        <f t="shared" si="14"/>
        <v>5</v>
      </c>
      <c r="AU34" s="46">
        <v>85.68</v>
      </c>
      <c r="AV34" s="46">
        <v>78.74</v>
      </c>
      <c r="AW34" s="30">
        <f t="shared" si="15"/>
        <v>2.5</v>
      </c>
      <c r="AX34" s="48">
        <v>86.92</v>
      </c>
      <c r="AY34" s="48">
        <v>87.89</v>
      </c>
      <c r="AZ34" s="30">
        <f t="shared" si="16"/>
        <v>1.563</v>
      </c>
      <c r="BA34" s="48">
        <v>91.24</v>
      </c>
      <c r="BB34" s="48">
        <v>90.82</v>
      </c>
      <c r="BC34" s="30">
        <f t="shared" si="17"/>
        <v>1.25</v>
      </c>
    </row>
    <row r="35" s="3" customFormat="true" ht="11.25" spans="1:55">
      <c r="A35" s="21">
        <v>31</v>
      </c>
      <c r="B35" s="22" t="s">
        <v>23</v>
      </c>
      <c r="C35" s="21" t="s">
        <v>60</v>
      </c>
      <c r="D35" s="23">
        <f t="shared" si="0"/>
        <v>78.125</v>
      </c>
      <c r="E35" s="29">
        <v>31.78</v>
      </c>
      <c r="F35" s="29">
        <v>31.47</v>
      </c>
      <c r="G35" s="30">
        <f t="shared" si="1"/>
        <v>7.5</v>
      </c>
      <c r="H35" s="29">
        <v>50</v>
      </c>
      <c r="I35" s="29">
        <v>100</v>
      </c>
      <c r="J35" s="30">
        <f t="shared" si="2"/>
        <v>10</v>
      </c>
      <c r="K35" s="29">
        <v>98.56</v>
      </c>
      <c r="L35" s="29">
        <v>103.57</v>
      </c>
      <c r="M35" s="30">
        <f t="shared" si="3"/>
        <v>10</v>
      </c>
      <c r="N35" s="31">
        <v>-4.63</v>
      </c>
      <c r="O35" s="32">
        <v>4.94</v>
      </c>
      <c r="P35" s="30">
        <f t="shared" si="4"/>
        <v>2.5</v>
      </c>
      <c r="Q35" s="31">
        <v>1.28</v>
      </c>
      <c r="R35" s="32">
        <v>-5.45</v>
      </c>
      <c r="S35" s="30">
        <f t="shared" si="5"/>
        <v>5</v>
      </c>
      <c r="T35" s="29">
        <v>24.79</v>
      </c>
      <c r="U35" s="33">
        <v>28.54</v>
      </c>
      <c r="V35" s="30">
        <f t="shared" si="6"/>
        <v>5</v>
      </c>
      <c r="W35" s="29">
        <v>0.23</v>
      </c>
      <c r="X35" s="33">
        <v>0.27</v>
      </c>
      <c r="Y35" s="30">
        <f t="shared" si="7"/>
        <v>5</v>
      </c>
      <c r="Z35" s="33">
        <v>8.62</v>
      </c>
      <c r="AA35" s="33">
        <v>9.84</v>
      </c>
      <c r="AB35" s="30">
        <f t="shared" si="8"/>
        <v>5</v>
      </c>
      <c r="AC35" s="33">
        <v>69.72</v>
      </c>
      <c r="AD35" s="29">
        <v>67.91</v>
      </c>
      <c r="AE35" s="30">
        <f t="shared" si="9"/>
        <v>5</v>
      </c>
      <c r="AF35" s="29">
        <v>8.77</v>
      </c>
      <c r="AG35" s="29">
        <v>8</v>
      </c>
      <c r="AH35" s="30">
        <f t="shared" si="10"/>
        <v>5</v>
      </c>
      <c r="AI35" s="29">
        <v>0</v>
      </c>
      <c r="AJ35" s="29">
        <v>0</v>
      </c>
      <c r="AK35" s="30">
        <f t="shared" si="11"/>
        <v>2.5</v>
      </c>
      <c r="AL35" s="40">
        <v>0</v>
      </c>
      <c r="AM35" s="41">
        <v>0</v>
      </c>
      <c r="AN35" s="30">
        <f t="shared" si="12"/>
        <v>2.5</v>
      </c>
      <c r="AO35" s="43">
        <v>0</v>
      </c>
      <c r="AP35" s="43">
        <v>0</v>
      </c>
      <c r="AQ35" s="30">
        <f t="shared" si="13"/>
        <v>2.5</v>
      </c>
      <c r="AR35" s="29">
        <v>0</v>
      </c>
      <c r="AS35" s="29">
        <v>0</v>
      </c>
      <c r="AT35" s="30">
        <f t="shared" si="14"/>
        <v>5</v>
      </c>
      <c r="AU35" s="46">
        <v>78.97</v>
      </c>
      <c r="AV35" s="46">
        <v>80.49</v>
      </c>
      <c r="AW35" s="30">
        <f t="shared" si="15"/>
        <v>3.125</v>
      </c>
      <c r="AX35" s="48">
        <v>88.65</v>
      </c>
      <c r="AY35" s="48">
        <v>85.84</v>
      </c>
      <c r="AZ35" s="30">
        <f t="shared" si="16"/>
        <v>1.25</v>
      </c>
      <c r="BA35" s="48">
        <v>88.01</v>
      </c>
      <c r="BB35" s="48">
        <v>87.52</v>
      </c>
      <c r="BC35" s="30">
        <f t="shared" si="17"/>
        <v>1.25</v>
      </c>
    </row>
    <row r="36" s="3" customFormat="true" ht="11.25" spans="1:55">
      <c r="A36" s="21">
        <v>32</v>
      </c>
      <c r="B36" s="22" t="s">
        <v>23</v>
      </c>
      <c r="C36" s="21" t="s">
        <v>61</v>
      </c>
      <c r="D36" s="23">
        <f t="shared" si="0"/>
        <v>82.5</v>
      </c>
      <c r="E36" s="29">
        <v>37.16</v>
      </c>
      <c r="F36" s="29">
        <v>36.91</v>
      </c>
      <c r="G36" s="30">
        <f t="shared" si="1"/>
        <v>15</v>
      </c>
      <c r="H36" s="29">
        <v>100</v>
      </c>
      <c r="I36" s="29">
        <v>100</v>
      </c>
      <c r="J36" s="30">
        <f t="shared" si="2"/>
        <v>10</v>
      </c>
      <c r="K36" s="29">
        <v>103.55</v>
      </c>
      <c r="L36" s="29">
        <v>153.4</v>
      </c>
      <c r="M36" s="30">
        <f t="shared" si="3"/>
        <v>5</v>
      </c>
      <c r="N36" s="31">
        <v>-11.86</v>
      </c>
      <c r="O36" s="32">
        <v>0.88</v>
      </c>
      <c r="P36" s="30">
        <f t="shared" si="4"/>
        <v>2.5</v>
      </c>
      <c r="Q36" s="31">
        <v>6.53</v>
      </c>
      <c r="R36" s="32">
        <v>-0.93</v>
      </c>
      <c r="S36" s="30">
        <f t="shared" si="5"/>
        <v>4.375</v>
      </c>
      <c r="T36" s="29">
        <v>34.08</v>
      </c>
      <c r="U36" s="33">
        <v>33.42</v>
      </c>
      <c r="V36" s="30">
        <f t="shared" si="6"/>
        <v>5</v>
      </c>
      <c r="W36" s="29">
        <v>0</v>
      </c>
      <c r="X36" s="33">
        <v>0</v>
      </c>
      <c r="Y36" s="30">
        <f t="shared" si="7"/>
        <v>5</v>
      </c>
      <c r="Z36" s="33">
        <v>8.59</v>
      </c>
      <c r="AA36" s="33">
        <v>7.37</v>
      </c>
      <c r="AB36" s="30">
        <f t="shared" si="8"/>
        <v>5</v>
      </c>
      <c r="AC36" s="33">
        <v>77.77</v>
      </c>
      <c r="AD36" s="29">
        <v>77.34</v>
      </c>
      <c r="AE36" s="30">
        <f t="shared" si="9"/>
        <v>5</v>
      </c>
      <c r="AF36" s="29">
        <v>8.64</v>
      </c>
      <c r="AG36" s="29">
        <v>8.31</v>
      </c>
      <c r="AH36" s="30">
        <f t="shared" si="10"/>
        <v>5</v>
      </c>
      <c r="AI36" s="29">
        <v>23.19</v>
      </c>
      <c r="AJ36" s="29">
        <v>22.85</v>
      </c>
      <c r="AK36" s="30">
        <f t="shared" si="11"/>
        <v>2.5</v>
      </c>
      <c r="AL36" s="40">
        <v>4.41</v>
      </c>
      <c r="AM36" s="41">
        <v>4.18</v>
      </c>
      <c r="AN36" s="30">
        <f t="shared" si="12"/>
        <v>2.5</v>
      </c>
      <c r="AO36" s="41">
        <v>12.34</v>
      </c>
      <c r="AP36" s="41">
        <v>24.35</v>
      </c>
      <c r="AQ36" s="30">
        <f t="shared" si="13"/>
        <v>2.5</v>
      </c>
      <c r="AR36" s="29">
        <v>124.29</v>
      </c>
      <c r="AS36" s="29">
        <v>93.93</v>
      </c>
      <c r="AT36" s="30">
        <f t="shared" si="14"/>
        <v>4.375</v>
      </c>
      <c r="AU36" s="46">
        <v>81.97</v>
      </c>
      <c r="AV36" s="46">
        <v>85.83</v>
      </c>
      <c r="AW36" s="30">
        <f t="shared" si="15"/>
        <v>4.375</v>
      </c>
      <c r="AX36" s="48">
        <v>91.01</v>
      </c>
      <c r="AY36" s="48">
        <v>91.93</v>
      </c>
      <c r="AZ36" s="30">
        <f t="shared" si="16"/>
        <v>2.5</v>
      </c>
      <c r="BA36" s="48">
        <v>94.46</v>
      </c>
      <c r="BB36" s="48">
        <v>92.81</v>
      </c>
      <c r="BC36" s="30">
        <f t="shared" si="17"/>
        <v>1.875</v>
      </c>
    </row>
    <row r="37" s="3" customFormat="true" ht="11.25" spans="1:55">
      <c r="A37" s="21">
        <v>33</v>
      </c>
      <c r="B37" s="22" t="s">
        <v>23</v>
      </c>
      <c r="C37" s="21" t="s">
        <v>62</v>
      </c>
      <c r="D37" s="23">
        <f t="shared" si="0"/>
        <v>69.375</v>
      </c>
      <c r="E37" s="29">
        <v>37.04</v>
      </c>
      <c r="F37" s="29">
        <v>35.28</v>
      </c>
      <c r="G37" s="30">
        <f t="shared" si="1"/>
        <v>15</v>
      </c>
      <c r="H37" s="29">
        <v>50</v>
      </c>
      <c r="I37" s="29">
        <v>50</v>
      </c>
      <c r="J37" s="30">
        <f t="shared" si="2"/>
        <v>5</v>
      </c>
      <c r="K37" s="29">
        <v>122.95</v>
      </c>
      <c r="L37" s="29">
        <v>139.54</v>
      </c>
      <c r="M37" s="30">
        <f t="shared" si="3"/>
        <v>5</v>
      </c>
      <c r="N37" s="31">
        <v>5.98</v>
      </c>
      <c r="O37" s="32">
        <v>-19</v>
      </c>
      <c r="P37" s="30">
        <f t="shared" si="4"/>
        <v>4.375</v>
      </c>
      <c r="Q37" s="31">
        <v>-11.84</v>
      </c>
      <c r="R37" s="32">
        <v>-3.58</v>
      </c>
      <c r="S37" s="30">
        <f t="shared" si="5"/>
        <v>3.75</v>
      </c>
      <c r="T37" s="29">
        <v>41.69</v>
      </c>
      <c r="U37" s="33">
        <v>47.09</v>
      </c>
      <c r="V37" s="30">
        <f t="shared" si="6"/>
        <v>2.5</v>
      </c>
      <c r="W37" s="29">
        <v>6.63</v>
      </c>
      <c r="X37" s="33">
        <v>6.24</v>
      </c>
      <c r="Y37" s="30">
        <f t="shared" si="7"/>
        <v>4.375</v>
      </c>
      <c r="Z37" s="33">
        <v>13.29</v>
      </c>
      <c r="AA37" s="33">
        <v>12.48</v>
      </c>
      <c r="AB37" s="30">
        <f t="shared" si="8"/>
        <v>3.125</v>
      </c>
      <c r="AC37" s="33">
        <v>66.58</v>
      </c>
      <c r="AD37" s="29">
        <v>66.53</v>
      </c>
      <c r="AE37" s="30">
        <f t="shared" si="9"/>
        <v>5</v>
      </c>
      <c r="AF37" s="29">
        <v>8.83</v>
      </c>
      <c r="AG37" s="29">
        <v>8.15</v>
      </c>
      <c r="AH37" s="30">
        <f t="shared" si="10"/>
        <v>5</v>
      </c>
      <c r="AI37" s="29">
        <v>0</v>
      </c>
      <c r="AJ37" s="29">
        <v>21.09</v>
      </c>
      <c r="AK37" s="30">
        <f t="shared" si="11"/>
        <v>3.125</v>
      </c>
      <c r="AL37" s="41">
        <v>0</v>
      </c>
      <c r="AM37" s="41">
        <v>5.83</v>
      </c>
      <c r="AN37" s="30">
        <f t="shared" si="12"/>
        <v>3.125</v>
      </c>
      <c r="AO37" s="43">
        <v>0</v>
      </c>
      <c r="AP37" s="41">
        <v>22.85</v>
      </c>
      <c r="AQ37" s="30">
        <f t="shared" si="13"/>
        <v>2.5</v>
      </c>
      <c r="AR37" s="29">
        <v>0</v>
      </c>
      <c r="AS37" s="29">
        <v>117.21</v>
      </c>
      <c r="AT37" s="30">
        <f t="shared" si="14"/>
        <v>2.5</v>
      </c>
      <c r="AU37" s="46">
        <v>81.63</v>
      </c>
      <c r="AV37" s="46">
        <v>75.65</v>
      </c>
      <c r="AW37" s="30">
        <f t="shared" si="15"/>
        <v>2.5</v>
      </c>
      <c r="AX37" s="48">
        <v>89.08</v>
      </c>
      <c r="AY37" s="48">
        <v>63.96</v>
      </c>
      <c r="AZ37" s="30">
        <f t="shared" si="16"/>
        <v>1.25</v>
      </c>
      <c r="BA37" s="48">
        <v>93.85</v>
      </c>
      <c r="BB37" s="48">
        <v>78.35</v>
      </c>
      <c r="BC37" s="30">
        <f t="shared" si="17"/>
        <v>1.25</v>
      </c>
    </row>
    <row r="38" s="3" customFormat="true" ht="11.25" spans="1:55">
      <c r="A38" s="21">
        <v>34</v>
      </c>
      <c r="B38" s="22" t="s">
        <v>24</v>
      </c>
      <c r="C38" s="21" t="s">
        <v>63</v>
      </c>
      <c r="D38" s="23">
        <f t="shared" si="0"/>
        <v>61.563</v>
      </c>
      <c r="E38" s="29">
        <v>31.55</v>
      </c>
      <c r="F38" s="29">
        <v>31.07</v>
      </c>
      <c r="G38" s="30">
        <f t="shared" si="1"/>
        <v>7.5</v>
      </c>
      <c r="H38" s="29">
        <v>50</v>
      </c>
      <c r="I38" s="29">
        <v>0</v>
      </c>
      <c r="J38" s="30">
        <f t="shared" si="2"/>
        <v>5</v>
      </c>
      <c r="K38" s="29">
        <v>107.33</v>
      </c>
      <c r="L38" s="29">
        <v>119.42</v>
      </c>
      <c r="M38" s="30">
        <f t="shared" si="3"/>
        <v>5</v>
      </c>
      <c r="N38" s="31">
        <v>-4.74</v>
      </c>
      <c r="O38" s="32">
        <v>8.84</v>
      </c>
      <c r="P38" s="30">
        <f t="shared" si="4"/>
        <v>2.5</v>
      </c>
      <c r="Q38" s="31">
        <v>4.94</v>
      </c>
      <c r="R38" s="32">
        <v>10.85</v>
      </c>
      <c r="S38" s="30">
        <f t="shared" si="5"/>
        <v>2.5</v>
      </c>
      <c r="T38" s="29">
        <v>60.95</v>
      </c>
      <c r="U38" s="33">
        <v>66.76</v>
      </c>
      <c r="V38" s="30">
        <f t="shared" si="6"/>
        <v>2.5</v>
      </c>
      <c r="W38" s="29">
        <v>6.25</v>
      </c>
      <c r="X38" s="33">
        <v>2.41</v>
      </c>
      <c r="Y38" s="30">
        <f t="shared" si="7"/>
        <v>5</v>
      </c>
      <c r="Z38" s="33">
        <v>11.88</v>
      </c>
      <c r="AA38" s="33">
        <v>13.84</v>
      </c>
      <c r="AB38" s="30">
        <f t="shared" si="8"/>
        <v>2.5</v>
      </c>
      <c r="AC38" s="33">
        <v>68.87</v>
      </c>
      <c r="AD38" s="29">
        <v>68.63</v>
      </c>
      <c r="AE38" s="30">
        <f t="shared" si="9"/>
        <v>5</v>
      </c>
      <c r="AF38" s="29">
        <v>8.45</v>
      </c>
      <c r="AG38" s="29">
        <v>8.49</v>
      </c>
      <c r="AH38" s="30">
        <f t="shared" si="10"/>
        <v>5</v>
      </c>
      <c r="AI38" s="29">
        <v>16.97</v>
      </c>
      <c r="AJ38" s="29">
        <v>17.78</v>
      </c>
      <c r="AK38" s="30">
        <f t="shared" si="11"/>
        <v>3.125</v>
      </c>
      <c r="AL38" s="40">
        <v>5.83</v>
      </c>
      <c r="AM38" s="41">
        <v>6.74</v>
      </c>
      <c r="AN38" s="30">
        <f t="shared" si="12"/>
        <v>3.125</v>
      </c>
      <c r="AO38" s="41">
        <v>13.51</v>
      </c>
      <c r="AP38" s="41">
        <v>21.02</v>
      </c>
      <c r="AQ38" s="30">
        <f t="shared" si="13"/>
        <v>2.5</v>
      </c>
      <c r="AR38" s="29">
        <v>95.08</v>
      </c>
      <c r="AS38" s="29">
        <v>91.26</v>
      </c>
      <c r="AT38" s="30">
        <f t="shared" si="14"/>
        <v>4.375</v>
      </c>
      <c r="AU38" s="46">
        <v>76.7</v>
      </c>
      <c r="AV38" s="46">
        <v>82.08</v>
      </c>
      <c r="AW38" s="30">
        <f t="shared" si="15"/>
        <v>3.125</v>
      </c>
      <c r="AX38" s="48">
        <v>87.48</v>
      </c>
      <c r="AY38" s="48">
        <v>88.45</v>
      </c>
      <c r="AZ38" s="30">
        <f t="shared" si="16"/>
        <v>1.563</v>
      </c>
      <c r="BA38" s="48">
        <v>91.22</v>
      </c>
      <c r="BB38" s="48">
        <v>88.59</v>
      </c>
      <c r="BC38" s="30">
        <f t="shared" si="17"/>
        <v>1.25</v>
      </c>
    </row>
    <row r="39" s="3" customFormat="true" ht="11.25" spans="1:55">
      <c r="A39" s="21">
        <v>35</v>
      </c>
      <c r="B39" s="22" t="s">
        <v>24</v>
      </c>
      <c r="C39" s="21" t="s">
        <v>64</v>
      </c>
      <c r="D39" s="23">
        <f t="shared" si="0"/>
        <v>82.188</v>
      </c>
      <c r="E39" s="29">
        <v>41.04</v>
      </c>
      <c r="F39" s="29">
        <v>41.09</v>
      </c>
      <c r="G39" s="30">
        <f t="shared" si="1"/>
        <v>15</v>
      </c>
      <c r="H39" s="29">
        <v>33.33</v>
      </c>
      <c r="I39" s="29">
        <v>100</v>
      </c>
      <c r="J39" s="30">
        <f t="shared" si="2"/>
        <v>10</v>
      </c>
      <c r="K39" s="29">
        <v>97.49</v>
      </c>
      <c r="L39" s="29">
        <v>102</v>
      </c>
      <c r="M39" s="30">
        <f t="shared" si="3"/>
        <v>10</v>
      </c>
      <c r="N39" s="31">
        <v>-3.01</v>
      </c>
      <c r="O39" s="32">
        <v>-72.84</v>
      </c>
      <c r="P39" s="30">
        <f t="shared" si="4"/>
        <v>5</v>
      </c>
      <c r="Q39" s="31">
        <v>10.12</v>
      </c>
      <c r="R39" s="32">
        <v>13.62</v>
      </c>
      <c r="S39" s="30">
        <f t="shared" si="5"/>
        <v>2.5</v>
      </c>
      <c r="T39" s="29">
        <v>51.42</v>
      </c>
      <c r="U39" s="33">
        <v>56.22</v>
      </c>
      <c r="V39" s="30">
        <f t="shared" si="6"/>
        <v>2.5</v>
      </c>
      <c r="W39" s="29">
        <v>14</v>
      </c>
      <c r="X39" s="33">
        <v>2.92</v>
      </c>
      <c r="Y39" s="30">
        <f t="shared" si="7"/>
        <v>5</v>
      </c>
      <c r="Z39" s="33">
        <v>10.85</v>
      </c>
      <c r="AA39" s="33">
        <v>11.68</v>
      </c>
      <c r="AB39" s="30">
        <f t="shared" si="8"/>
        <v>3.75</v>
      </c>
      <c r="AC39" s="33">
        <v>73.36</v>
      </c>
      <c r="AD39" s="29">
        <v>72.98</v>
      </c>
      <c r="AE39" s="30">
        <f t="shared" si="9"/>
        <v>5</v>
      </c>
      <c r="AF39" s="29">
        <v>11.27</v>
      </c>
      <c r="AG39" s="29">
        <v>13.26</v>
      </c>
      <c r="AH39" s="30">
        <f t="shared" si="10"/>
        <v>2.5</v>
      </c>
      <c r="AI39" s="29">
        <v>26.69</v>
      </c>
      <c r="AJ39" s="29">
        <v>26.06</v>
      </c>
      <c r="AK39" s="30">
        <f t="shared" si="11"/>
        <v>2.5</v>
      </c>
      <c r="AL39" s="40">
        <v>9.65</v>
      </c>
      <c r="AM39" s="41">
        <v>10.1</v>
      </c>
      <c r="AN39" s="30">
        <f t="shared" si="12"/>
        <v>3.125</v>
      </c>
      <c r="AO39" s="41">
        <v>8.27</v>
      </c>
      <c r="AP39" s="41">
        <v>8.03</v>
      </c>
      <c r="AQ39" s="30">
        <f t="shared" si="13"/>
        <v>5</v>
      </c>
      <c r="AR39" s="29">
        <v>54.28</v>
      </c>
      <c r="AS39" s="29">
        <v>121.62</v>
      </c>
      <c r="AT39" s="30">
        <f t="shared" si="14"/>
        <v>2.5</v>
      </c>
      <c r="AU39" s="46">
        <v>86.8</v>
      </c>
      <c r="AV39" s="46">
        <v>85.74</v>
      </c>
      <c r="AW39" s="30">
        <f t="shared" si="15"/>
        <v>3.75</v>
      </c>
      <c r="AX39" s="48">
        <v>85.88</v>
      </c>
      <c r="AY39" s="48">
        <v>89.31</v>
      </c>
      <c r="AZ39" s="30">
        <f t="shared" si="16"/>
        <v>2.188</v>
      </c>
      <c r="BA39" s="48">
        <v>93.04</v>
      </c>
      <c r="BB39" s="48">
        <v>92.77</v>
      </c>
      <c r="BC39" s="30">
        <f t="shared" si="17"/>
        <v>1.875</v>
      </c>
    </row>
    <row r="40" s="3" customFormat="true" ht="11.25" spans="1:55">
      <c r="A40" s="21">
        <v>36</v>
      </c>
      <c r="B40" s="22" t="s">
        <v>24</v>
      </c>
      <c r="C40" s="21" t="s">
        <v>65</v>
      </c>
      <c r="D40" s="23">
        <f t="shared" si="0"/>
        <v>85</v>
      </c>
      <c r="E40" s="29">
        <v>32.68</v>
      </c>
      <c r="F40" s="29">
        <v>35.88</v>
      </c>
      <c r="G40" s="30">
        <f t="shared" si="1"/>
        <v>15</v>
      </c>
      <c r="H40" s="29">
        <v>50</v>
      </c>
      <c r="I40" s="29">
        <v>66.67</v>
      </c>
      <c r="J40" s="30">
        <f t="shared" si="2"/>
        <v>10</v>
      </c>
      <c r="K40" s="29">
        <v>100.12</v>
      </c>
      <c r="L40" s="29">
        <v>110.93</v>
      </c>
      <c r="M40" s="30">
        <f t="shared" si="3"/>
        <v>10</v>
      </c>
      <c r="N40" s="31">
        <v>-15.63</v>
      </c>
      <c r="O40" s="32">
        <v>15.35</v>
      </c>
      <c r="P40" s="30">
        <f t="shared" si="4"/>
        <v>2.5</v>
      </c>
      <c r="Q40" s="31">
        <v>0.27</v>
      </c>
      <c r="R40" s="32">
        <v>-0.85</v>
      </c>
      <c r="S40" s="30">
        <f t="shared" si="5"/>
        <v>4.375</v>
      </c>
      <c r="T40" s="29">
        <v>54.71</v>
      </c>
      <c r="U40" s="33">
        <v>50.35</v>
      </c>
      <c r="V40" s="30">
        <f t="shared" si="6"/>
        <v>3.125</v>
      </c>
      <c r="W40" s="29">
        <v>13.28</v>
      </c>
      <c r="X40" s="33">
        <v>11.51</v>
      </c>
      <c r="Y40" s="30">
        <f t="shared" si="7"/>
        <v>3.125</v>
      </c>
      <c r="Z40" s="33">
        <v>5.85</v>
      </c>
      <c r="AA40" s="33">
        <v>7.6</v>
      </c>
      <c r="AB40" s="30">
        <f t="shared" si="8"/>
        <v>5</v>
      </c>
      <c r="AC40" s="33">
        <v>65.21</v>
      </c>
      <c r="AD40" s="29">
        <v>71.04</v>
      </c>
      <c r="AE40" s="30">
        <f t="shared" si="9"/>
        <v>5</v>
      </c>
      <c r="AF40" s="29">
        <v>15.79</v>
      </c>
      <c r="AG40" s="29">
        <v>14.18</v>
      </c>
      <c r="AH40" s="30">
        <f t="shared" si="10"/>
        <v>3.125</v>
      </c>
      <c r="AI40" s="29">
        <v>23.59</v>
      </c>
      <c r="AJ40" s="29">
        <v>23.72</v>
      </c>
      <c r="AK40" s="30">
        <f t="shared" si="11"/>
        <v>3.125</v>
      </c>
      <c r="AL40" s="40">
        <v>13.64</v>
      </c>
      <c r="AM40" s="41">
        <v>14.35</v>
      </c>
      <c r="AN40" s="30">
        <f t="shared" si="12"/>
        <v>4.375</v>
      </c>
      <c r="AO40" s="41">
        <v>12.4</v>
      </c>
      <c r="AP40" s="41">
        <v>14.18</v>
      </c>
      <c r="AQ40" s="30">
        <f t="shared" si="13"/>
        <v>2.5</v>
      </c>
      <c r="AR40" s="29">
        <v>75.35</v>
      </c>
      <c r="AS40" s="29">
        <v>74.97</v>
      </c>
      <c r="AT40" s="30">
        <f t="shared" si="14"/>
        <v>5</v>
      </c>
      <c r="AU40" s="46">
        <v>88.86</v>
      </c>
      <c r="AV40" s="46">
        <v>86.92</v>
      </c>
      <c r="AW40" s="30">
        <f t="shared" si="15"/>
        <v>3.75</v>
      </c>
      <c r="AX40" s="48">
        <v>90.72</v>
      </c>
      <c r="AY40" s="48">
        <v>90.33</v>
      </c>
      <c r="AZ40" s="30">
        <f t="shared" si="16"/>
        <v>2.5</v>
      </c>
      <c r="BA40" s="48">
        <v>93.96</v>
      </c>
      <c r="BB40" s="48">
        <v>96.24</v>
      </c>
      <c r="BC40" s="30">
        <f t="shared" si="17"/>
        <v>2.5</v>
      </c>
    </row>
    <row r="41" s="3" customFormat="true" ht="11.25" spans="1:55">
      <c r="A41" s="21">
        <v>37</v>
      </c>
      <c r="B41" s="22" t="s">
        <v>25</v>
      </c>
      <c r="C41" s="21" t="s">
        <v>66</v>
      </c>
      <c r="D41" s="23">
        <f t="shared" si="0"/>
        <v>69.375</v>
      </c>
      <c r="E41" s="29">
        <v>32.04</v>
      </c>
      <c r="F41" s="29">
        <v>33.96</v>
      </c>
      <c r="G41" s="30">
        <f t="shared" si="1"/>
        <v>13.125</v>
      </c>
      <c r="H41" s="29">
        <v>33.33</v>
      </c>
      <c r="I41" s="29">
        <v>33.33</v>
      </c>
      <c r="J41" s="30">
        <f t="shared" si="2"/>
        <v>5</v>
      </c>
      <c r="K41" s="29">
        <v>111.07</v>
      </c>
      <c r="L41" s="29">
        <v>165.78</v>
      </c>
      <c r="M41" s="30">
        <f t="shared" si="3"/>
        <v>5</v>
      </c>
      <c r="N41" s="31">
        <v>-7.35</v>
      </c>
      <c r="O41" s="32">
        <v>13.8</v>
      </c>
      <c r="P41" s="30">
        <f t="shared" si="4"/>
        <v>2.5</v>
      </c>
      <c r="Q41" s="31">
        <v>14.37</v>
      </c>
      <c r="R41" s="32">
        <v>-2.63</v>
      </c>
      <c r="S41" s="30">
        <f t="shared" si="5"/>
        <v>4.375</v>
      </c>
      <c r="T41" s="29">
        <v>59.28</v>
      </c>
      <c r="U41" s="33">
        <v>62.17</v>
      </c>
      <c r="V41" s="30">
        <f t="shared" si="6"/>
        <v>2.5</v>
      </c>
      <c r="W41" s="29">
        <v>0.03</v>
      </c>
      <c r="X41" s="33">
        <v>0.03</v>
      </c>
      <c r="Y41" s="30">
        <f t="shared" si="7"/>
        <v>5</v>
      </c>
      <c r="Z41" s="33">
        <v>9.88</v>
      </c>
      <c r="AA41" s="33">
        <v>7.01</v>
      </c>
      <c r="AB41" s="30">
        <f t="shared" si="8"/>
        <v>5</v>
      </c>
      <c r="AC41" s="33">
        <v>43.33</v>
      </c>
      <c r="AD41" s="29">
        <v>42.39</v>
      </c>
      <c r="AE41" s="30">
        <f t="shared" si="9"/>
        <v>2.5</v>
      </c>
      <c r="AF41" s="29">
        <v>12.83</v>
      </c>
      <c r="AG41" s="29">
        <v>11.06</v>
      </c>
      <c r="AH41" s="30">
        <f t="shared" si="10"/>
        <v>3.125</v>
      </c>
      <c r="AI41" s="29">
        <v>19.81</v>
      </c>
      <c r="AJ41" s="29">
        <v>20.24</v>
      </c>
      <c r="AK41" s="30">
        <f t="shared" si="11"/>
        <v>3.125</v>
      </c>
      <c r="AL41" s="40">
        <v>5.88</v>
      </c>
      <c r="AM41" s="41">
        <v>8.13</v>
      </c>
      <c r="AN41" s="30">
        <f t="shared" si="12"/>
        <v>3.125</v>
      </c>
      <c r="AO41" s="41">
        <v>17.26</v>
      </c>
      <c r="AP41" s="41">
        <v>71.21</v>
      </c>
      <c r="AQ41" s="30">
        <f t="shared" si="13"/>
        <v>2.5</v>
      </c>
      <c r="AR41" s="29">
        <v>75.79</v>
      </c>
      <c r="AS41" s="29">
        <v>51.88</v>
      </c>
      <c r="AT41" s="30">
        <f t="shared" si="14"/>
        <v>5</v>
      </c>
      <c r="AU41" s="46">
        <v>90.85</v>
      </c>
      <c r="AV41" s="46">
        <v>93.28</v>
      </c>
      <c r="AW41" s="30">
        <f t="shared" si="15"/>
        <v>5</v>
      </c>
      <c r="AX41" s="48">
        <v>90.97</v>
      </c>
      <c r="AY41" s="48">
        <v>82.88</v>
      </c>
      <c r="AZ41" s="30">
        <f t="shared" si="16"/>
        <v>1.25</v>
      </c>
      <c r="BA41" s="48">
        <v>93.69</v>
      </c>
      <c r="BB41" s="48">
        <v>87.97</v>
      </c>
      <c r="BC41" s="30">
        <f t="shared" si="17"/>
        <v>1.25</v>
      </c>
    </row>
    <row r="42" s="3" customFormat="true" ht="11.25" spans="1:55">
      <c r="A42" s="21">
        <v>38</v>
      </c>
      <c r="B42" s="22" t="s">
        <v>25</v>
      </c>
      <c r="C42" s="21" t="s">
        <v>67</v>
      </c>
      <c r="D42" s="23">
        <f t="shared" si="0"/>
        <v>61.875</v>
      </c>
      <c r="E42" s="29">
        <v>28.91</v>
      </c>
      <c r="F42" s="29">
        <v>29.22</v>
      </c>
      <c r="G42" s="30">
        <f t="shared" si="1"/>
        <v>9.375</v>
      </c>
      <c r="H42" s="29">
        <v>50</v>
      </c>
      <c r="I42" s="29">
        <v>50</v>
      </c>
      <c r="J42" s="30">
        <f t="shared" si="2"/>
        <v>5</v>
      </c>
      <c r="K42" s="29">
        <v>111.77</v>
      </c>
      <c r="L42" s="29">
        <v>113.7</v>
      </c>
      <c r="M42" s="30">
        <f t="shared" si="3"/>
        <v>7.5</v>
      </c>
      <c r="N42" s="31">
        <v>-7.49</v>
      </c>
      <c r="O42" s="32">
        <v>14.51</v>
      </c>
      <c r="P42" s="30">
        <f t="shared" si="4"/>
        <v>2.5</v>
      </c>
      <c r="Q42" s="31">
        <v>7.1</v>
      </c>
      <c r="R42" s="32">
        <v>4.12</v>
      </c>
      <c r="S42" s="30">
        <f t="shared" si="5"/>
        <v>3.125</v>
      </c>
      <c r="T42" s="29">
        <v>35.96</v>
      </c>
      <c r="U42" s="33">
        <v>37.78</v>
      </c>
      <c r="V42" s="30">
        <f t="shared" si="6"/>
        <v>3.75</v>
      </c>
      <c r="W42" s="29">
        <v>0.45</v>
      </c>
      <c r="X42" s="33">
        <v>0.11</v>
      </c>
      <c r="Y42" s="30">
        <f t="shared" si="7"/>
        <v>5</v>
      </c>
      <c r="Z42" s="33">
        <v>11.96</v>
      </c>
      <c r="AA42" s="33">
        <v>12.21</v>
      </c>
      <c r="AB42" s="30">
        <f t="shared" si="8"/>
        <v>2.5</v>
      </c>
      <c r="AC42" s="33">
        <v>56.56</v>
      </c>
      <c r="AD42" s="29">
        <v>54.93</v>
      </c>
      <c r="AE42" s="30">
        <f t="shared" si="9"/>
        <v>3.75</v>
      </c>
      <c r="AF42" s="29">
        <v>14.91</v>
      </c>
      <c r="AG42" s="29">
        <v>15.06</v>
      </c>
      <c r="AH42" s="30">
        <f t="shared" si="10"/>
        <v>2.5</v>
      </c>
      <c r="AI42" s="29">
        <v>24.51</v>
      </c>
      <c r="AJ42" s="29">
        <v>24.21</v>
      </c>
      <c r="AK42" s="30">
        <f t="shared" si="11"/>
        <v>2.5</v>
      </c>
      <c r="AL42" s="40">
        <v>8.49</v>
      </c>
      <c r="AM42" s="41">
        <v>11.27</v>
      </c>
      <c r="AN42" s="30">
        <f t="shared" si="12"/>
        <v>3.125</v>
      </c>
      <c r="AO42" s="41">
        <v>21.14</v>
      </c>
      <c r="AP42" s="41">
        <v>32.13</v>
      </c>
      <c r="AQ42" s="30">
        <f t="shared" si="13"/>
        <v>2.5</v>
      </c>
      <c r="AR42" s="29">
        <v>91.32</v>
      </c>
      <c r="AS42" s="29">
        <v>107.14</v>
      </c>
      <c r="AT42" s="30">
        <f t="shared" si="14"/>
        <v>2.5</v>
      </c>
      <c r="AU42" s="46">
        <v>85.1</v>
      </c>
      <c r="AV42" s="46">
        <v>84.84</v>
      </c>
      <c r="AW42" s="30">
        <f t="shared" si="15"/>
        <v>2.5</v>
      </c>
      <c r="AX42" s="48">
        <v>90.27</v>
      </c>
      <c r="AY42" s="48">
        <v>94.54</v>
      </c>
      <c r="AZ42" s="30">
        <f t="shared" si="16"/>
        <v>2.5</v>
      </c>
      <c r="BA42" s="48">
        <v>91.35</v>
      </c>
      <c r="BB42" s="48">
        <v>91.01</v>
      </c>
      <c r="BC42" s="30">
        <f t="shared" si="17"/>
        <v>1.25</v>
      </c>
    </row>
    <row r="43" s="3" customFormat="true" ht="11.25" spans="1:55">
      <c r="A43" s="21">
        <v>39</v>
      </c>
      <c r="B43" s="22" t="s">
        <v>25</v>
      </c>
      <c r="C43" s="21" t="s">
        <v>68</v>
      </c>
      <c r="D43" s="23">
        <f t="shared" si="0"/>
        <v>62.5</v>
      </c>
      <c r="E43" s="29">
        <v>27.96</v>
      </c>
      <c r="F43" s="29">
        <v>28.84</v>
      </c>
      <c r="G43" s="30">
        <f t="shared" si="1"/>
        <v>9.375</v>
      </c>
      <c r="H43" s="29">
        <v>0</v>
      </c>
      <c r="I43" s="29">
        <v>50</v>
      </c>
      <c r="J43" s="30">
        <f t="shared" si="2"/>
        <v>6.25</v>
      </c>
      <c r="K43" s="29">
        <v>121.64</v>
      </c>
      <c r="L43" s="29">
        <v>129.53</v>
      </c>
      <c r="M43" s="30">
        <f t="shared" si="3"/>
        <v>5</v>
      </c>
      <c r="N43" s="31">
        <v>-9.26</v>
      </c>
      <c r="O43" s="32">
        <v>13.9</v>
      </c>
      <c r="P43" s="30">
        <f t="shared" si="4"/>
        <v>2.5</v>
      </c>
      <c r="Q43" s="31">
        <v>14.51</v>
      </c>
      <c r="R43" s="32">
        <v>5.44</v>
      </c>
      <c r="S43" s="30">
        <f t="shared" si="5"/>
        <v>3.125</v>
      </c>
      <c r="T43" s="29">
        <v>64.41</v>
      </c>
      <c r="U43" s="33">
        <v>68.82</v>
      </c>
      <c r="V43" s="30">
        <f t="shared" si="6"/>
        <v>2.5</v>
      </c>
      <c r="W43" s="29">
        <v>17.43</v>
      </c>
      <c r="X43" s="33">
        <v>21.9</v>
      </c>
      <c r="Y43" s="30">
        <f t="shared" si="7"/>
        <v>2.5</v>
      </c>
      <c r="Z43" s="33">
        <v>9.74</v>
      </c>
      <c r="AA43" s="33">
        <v>11.24</v>
      </c>
      <c r="AB43" s="30">
        <f t="shared" si="8"/>
        <v>3.75</v>
      </c>
      <c r="AC43" s="33">
        <v>63.98</v>
      </c>
      <c r="AD43" s="29">
        <v>63.81</v>
      </c>
      <c r="AE43" s="30">
        <f t="shared" si="9"/>
        <v>5</v>
      </c>
      <c r="AF43" s="29">
        <v>12.14</v>
      </c>
      <c r="AG43" s="29">
        <v>11.71</v>
      </c>
      <c r="AH43" s="30">
        <f t="shared" si="10"/>
        <v>3.125</v>
      </c>
      <c r="AI43" s="29">
        <v>21.41</v>
      </c>
      <c r="AJ43" s="29">
        <v>21.7</v>
      </c>
      <c r="AK43" s="30">
        <f t="shared" si="11"/>
        <v>3.125</v>
      </c>
      <c r="AL43" s="40">
        <v>11.3</v>
      </c>
      <c r="AM43" s="41">
        <v>10.89</v>
      </c>
      <c r="AN43" s="30">
        <f t="shared" si="12"/>
        <v>2.5</v>
      </c>
      <c r="AO43" s="41">
        <v>15.52</v>
      </c>
      <c r="AP43" s="41">
        <v>70.91</v>
      </c>
      <c r="AQ43" s="30">
        <f t="shared" si="13"/>
        <v>2.5</v>
      </c>
      <c r="AR43" s="29">
        <v>170.67</v>
      </c>
      <c r="AS43" s="29">
        <v>148.05</v>
      </c>
      <c r="AT43" s="30">
        <f t="shared" si="14"/>
        <v>3.125</v>
      </c>
      <c r="AU43" s="46">
        <v>86.42</v>
      </c>
      <c r="AV43" s="46">
        <v>86.47</v>
      </c>
      <c r="AW43" s="30">
        <f t="shared" si="15"/>
        <v>4.375</v>
      </c>
      <c r="AX43" s="48">
        <v>88.81</v>
      </c>
      <c r="AY43" s="48">
        <v>88.01</v>
      </c>
      <c r="AZ43" s="30">
        <f t="shared" si="16"/>
        <v>1.25</v>
      </c>
      <c r="BA43" s="48">
        <v>94.58</v>
      </c>
      <c r="BB43" s="48">
        <v>95.32</v>
      </c>
      <c r="BC43" s="30">
        <f t="shared" si="17"/>
        <v>2.5</v>
      </c>
    </row>
    <row r="44" s="3" customFormat="true" ht="11.25" spans="1:55">
      <c r="A44" s="21">
        <v>40</v>
      </c>
      <c r="B44" s="22" t="s">
        <v>25</v>
      </c>
      <c r="C44" s="21" t="s">
        <v>69</v>
      </c>
      <c r="D44" s="23">
        <f t="shared" si="0"/>
        <v>65</v>
      </c>
      <c r="E44" s="29">
        <v>30.11</v>
      </c>
      <c r="F44" s="29">
        <v>30.24</v>
      </c>
      <c r="G44" s="30">
        <f t="shared" si="1"/>
        <v>9.375</v>
      </c>
      <c r="H44" s="29">
        <v>0</v>
      </c>
      <c r="I44" s="29">
        <v>0</v>
      </c>
      <c r="J44" s="30">
        <f t="shared" si="2"/>
        <v>5</v>
      </c>
      <c r="K44" s="29">
        <v>135.01</v>
      </c>
      <c r="L44" s="29">
        <v>135.51</v>
      </c>
      <c r="M44" s="30">
        <f t="shared" si="3"/>
        <v>5</v>
      </c>
      <c r="N44" s="31">
        <v>1.95</v>
      </c>
      <c r="O44" s="32">
        <v>18.51</v>
      </c>
      <c r="P44" s="30">
        <f t="shared" si="4"/>
        <v>2.5</v>
      </c>
      <c r="Q44" s="31">
        <v>0.27</v>
      </c>
      <c r="R44" s="32">
        <v>-1.88</v>
      </c>
      <c r="S44" s="30">
        <f t="shared" si="5"/>
        <v>4.375</v>
      </c>
      <c r="T44" s="29">
        <v>61.82</v>
      </c>
      <c r="U44" s="33">
        <v>46.96</v>
      </c>
      <c r="V44" s="30">
        <f t="shared" si="6"/>
        <v>3.125</v>
      </c>
      <c r="W44" s="29">
        <v>27.34</v>
      </c>
      <c r="X44" s="33">
        <v>2.43</v>
      </c>
      <c r="Y44" s="30">
        <f t="shared" si="7"/>
        <v>5</v>
      </c>
      <c r="Z44" s="33">
        <v>12.76</v>
      </c>
      <c r="AA44" s="33">
        <v>13.2</v>
      </c>
      <c r="AB44" s="30">
        <f t="shared" si="8"/>
        <v>2.5</v>
      </c>
      <c r="AC44" s="33">
        <v>69.08</v>
      </c>
      <c r="AD44" s="29">
        <v>69.03</v>
      </c>
      <c r="AE44" s="30">
        <f t="shared" si="9"/>
        <v>5</v>
      </c>
      <c r="AF44" s="29">
        <v>8.34</v>
      </c>
      <c r="AG44" s="29">
        <v>8.04</v>
      </c>
      <c r="AH44" s="30">
        <f t="shared" si="10"/>
        <v>5</v>
      </c>
      <c r="AI44" s="29">
        <v>0</v>
      </c>
      <c r="AJ44" s="29">
        <v>0</v>
      </c>
      <c r="AK44" s="30">
        <f t="shared" si="11"/>
        <v>2.5</v>
      </c>
      <c r="AL44" s="41">
        <v>0</v>
      </c>
      <c r="AM44" s="41">
        <v>0</v>
      </c>
      <c r="AN44" s="30">
        <f t="shared" si="12"/>
        <v>2.5</v>
      </c>
      <c r="AO44" s="43">
        <v>0</v>
      </c>
      <c r="AP44" s="43">
        <v>0</v>
      </c>
      <c r="AQ44" s="30">
        <f t="shared" si="13"/>
        <v>2.5</v>
      </c>
      <c r="AR44" s="29">
        <v>0</v>
      </c>
      <c r="AS44" s="29">
        <v>0</v>
      </c>
      <c r="AT44" s="30">
        <f t="shared" si="14"/>
        <v>5</v>
      </c>
      <c r="AU44" s="46">
        <v>86.87</v>
      </c>
      <c r="AV44" s="46">
        <v>85.53</v>
      </c>
      <c r="AW44" s="30">
        <f t="shared" si="15"/>
        <v>2.5</v>
      </c>
      <c r="AX44" s="48">
        <v>88.9</v>
      </c>
      <c r="AY44" s="48">
        <v>84.29</v>
      </c>
      <c r="AZ44" s="30">
        <f t="shared" si="16"/>
        <v>1.25</v>
      </c>
      <c r="BA44" s="48">
        <v>93.45</v>
      </c>
      <c r="BB44" s="48">
        <v>92.8</v>
      </c>
      <c r="BC44" s="30">
        <f t="shared" si="17"/>
        <v>1.875</v>
      </c>
    </row>
    <row r="45" s="3" customFormat="true" ht="11.25" spans="1:55">
      <c r="A45" s="21">
        <v>41</v>
      </c>
      <c r="B45" s="22" t="s">
        <v>25</v>
      </c>
      <c r="C45" s="21" t="s">
        <v>70</v>
      </c>
      <c r="D45" s="23">
        <f t="shared" si="0"/>
        <v>76.563</v>
      </c>
      <c r="E45" s="29">
        <v>28.14</v>
      </c>
      <c r="F45" s="29">
        <v>28.62</v>
      </c>
      <c r="G45" s="30">
        <f t="shared" si="1"/>
        <v>9.375</v>
      </c>
      <c r="H45" s="29">
        <v>100</v>
      </c>
      <c r="I45" s="29">
        <v>100</v>
      </c>
      <c r="J45" s="30">
        <f t="shared" si="2"/>
        <v>10</v>
      </c>
      <c r="K45" s="29">
        <v>101.09</v>
      </c>
      <c r="L45" s="29">
        <v>109.41</v>
      </c>
      <c r="M45" s="30">
        <f t="shared" si="3"/>
        <v>10</v>
      </c>
      <c r="N45" s="31">
        <v>-7.87</v>
      </c>
      <c r="O45" s="32">
        <v>3.25</v>
      </c>
      <c r="P45" s="30">
        <f t="shared" si="4"/>
        <v>2.5</v>
      </c>
      <c r="Q45" s="31">
        <v>10.59</v>
      </c>
      <c r="R45" s="32">
        <v>-13.73</v>
      </c>
      <c r="S45" s="30">
        <f t="shared" si="5"/>
        <v>5</v>
      </c>
      <c r="T45" s="29">
        <v>35.48</v>
      </c>
      <c r="U45" s="33">
        <v>37.77</v>
      </c>
      <c r="V45" s="30">
        <f t="shared" si="6"/>
        <v>3.75</v>
      </c>
      <c r="W45" s="29">
        <v>0</v>
      </c>
      <c r="X45" s="33">
        <v>0</v>
      </c>
      <c r="Y45" s="30">
        <f t="shared" si="7"/>
        <v>5</v>
      </c>
      <c r="Z45" s="33">
        <v>11.65</v>
      </c>
      <c r="AA45" s="33">
        <v>11.86</v>
      </c>
      <c r="AB45" s="30">
        <f t="shared" si="8"/>
        <v>2.5</v>
      </c>
      <c r="AC45" s="33">
        <v>66.93</v>
      </c>
      <c r="AD45" s="29">
        <v>68.52</v>
      </c>
      <c r="AE45" s="30">
        <f t="shared" si="9"/>
        <v>5</v>
      </c>
      <c r="AF45" s="29">
        <v>7.15</v>
      </c>
      <c r="AG45" s="29">
        <v>6.89</v>
      </c>
      <c r="AH45" s="30">
        <f t="shared" si="10"/>
        <v>5</v>
      </c>
      <c r="AI45" s="29">
        <v>0</v>
      </c>
      <c r="AJ45" s="29">
        <v>0</v>
      </c>
      <c r="AK45" s="30">
        <f t="shared" si="11"/>
        <v>2.5</v>
      </c>
      <c r="AL45" s="41">
        <v>0</v>
      </c>
      <c r="AM45" s="41">
        <v>0</v>
      </c>
      <c r="AN45" s="30">
        <f t="shared" si="12"/>
        <v>2.5</v>
      </c>
      <c r="AO45" s="43">
        <v>0</v>
      </c>
      <c r="AP45" s="43">
        <v>0</v>
      </c>
      <c r="AQ45" s="30">
        <f t="shared" si="13"/>
        <v>2.5</v>
      </c>
      <c r="AR45" s="29">
        <v>0</v>
      </c>
      <c r="AS45" s="29">
        <v>0</v>
      </c>
      <c r="AT45" s="30">
        <f t="shared" si="14"/>
        <v>5</v>
      </c>
      <c r="AU45" s="46">
        <v>83.78</v>
      </c>
      <c r="AV45" s="46">
        <v>74.1</v>
      </c>
      <c r="AW45" s="30">
        <f t="shared" si="15"/>
        <v>2.5</v>
      </c>
      <c r="AX45" s="48">
        <v>87.09</v>
      </c>
      <c r="AY45" s="48">
        <v>89.01</v>
      </c>
      <c r="AZ45" s="30">
        <f t="shared" si="16"/>
        <v>1.563</v>
      </c>
      <c r="BA45" s="48">
        <v>92.47</v>
      </c>
      <c r="BB45" s="48">
        <v>92.26</v>
      </c>
      <c r="BC45" s="30">
        <f t="shared" si="17"/>
        <v>1.875</v>
      </c>
    </row>
    <row r="46" s="3" customFormat="true" ht="11.25" spans="1:55">
      <c r="A46" s="21">
        <v>42</v>
      </c>
      <c r="B46" s="22" t="s">
        <v>25</v>
      </c>
      <c r="C46" s="21" t="s">
        <v>71</v>
      </c>
      <c r="D46" s="23">
        <f t="shared" si="0"/>
        <v>68.75</v>
      </c>
      <c r="E46" s="29">
        <v>33.65</v>
      </c>
      <c r="F46" s="29">
        <v>31.74</v>
      </c>
      <c r="G46" s="30">
        <f t="shared" si="1"/>
        <v>7.5</v>
      </c>
      <c r="H46" s="29">
        <v>100</v>
      </c>
      <c r="I46" s="29">
        <v>100</v>
      </c>
      <c r="J46" s="30">
        <f t="shared" si="2"/>
        <v>10</v>
      </c>
      <c r="K46" s="29">
        <v>143.37</v>
      </c>
      <c r="L46" s="29">
        <v>192.38</v>
      </c>
      <c r="M46" s="30">
        <f t="shared" si="3"/>
        <v>5</v>
      </c>
      <c r="N46" s="31">
        <v>-6.35</v>
      </c>
      <c r="O46" s="32">
        <v>14.51</v>
      </c>
      <c r="P46" s="30">
        <f t="shared" si="4"/>
        <v>2.5</v>
      </c>
      <c r="Q46" s="31">
        <v>11.29</v>
      </c>
      <c r="R46" s="32">
        <v>-13.99</v>
      </c>
      <c r="S46" s="30">
        <f t="shared" si="5"/>
        <v>5</v>
      </c>
      <c r="T46" s="29">
        <v>7.9</v>
      </c>
      <c r="U46" s="33">
        <v>6.86</v>
      </c>
      <c r="V46" s="30">
        <f t="shared" si="6"/>
        <v>5</v>
      </c>
      <c r="W46" s="29">
        <v>0</v>
      </c>
      <c r="X46" s="33">
        <v>0</v>
      </c>
      <c r="Y46" s="30">
        <f t="shared" si="7"/>
        <v>5</v>
      </c>
      <c r="Z46" s="33">
        <v>10.48</v>
      </c>
      <c r="AA46" s="33">
        <v>7.88</v>
      </c>
      <c r="AB46" s="30">
        <f t="shared" si="8"/>
        <v>5</v>
      </c>
      <c r="AC46" s="33">
        <v>51.68</v>
      </c>
      <c r="AD46" s="29">
        <v>47.56</v>
      </c>
      <c r="AE46" s="30">
        <f t="shared" si="9"/>
        <v>2.5</v>
      </c>
      <c r="AF46" s="29">
        <v>11.4</v>
      </c>
      <c r="AG46" s="29">
        <v>10.64</v>
      </c>
      <c r="AH46" s="30">
        <f t="shared" si="10"/>
        <v>3.125</v>
      </c>
      <c r="AI46" s="29">
        <v>0</v>
      </c>
      <c r="AJ46" s="29">
        <v>0</v>
      </c>
      <c r="AK46" s="30">
        <f t="shared" si="11"/>
        <v>2.5</v>
      </c>
      <c r="AL46" s="41">
        <v>0</v>
      </c>
      <c r="AM46" s="41">
        <v>0</v>
      </c>
      <c r="AN46" s="30">
        <f t="shared" si="12"/>
        <v>2.5</v>
      </c>
      <c r="AO46" s="43">
        <v>0</v>
      </c>
      <c r="AP46" s="43">
        <v>0</v>
      </c>
      <c r="AQ46" s="30">
        <f t="shared" si="13"/>
        <v>2.5</v>
      </c>
      <c r="AR46" s="29">
        <v>0</v>
      </c>
      <c r="AS46" s="29">
        <v>0</v>
      </c>
      <c r="AT46" s="30">
        <f t="shared" si="14"/>
        <v>5</v>
      </c>
      <c r="AU46" s="46">
        <v>82.42</v>
      </c>
      <c r="AV46" s="46">
        <v>77.78</v>
      </c>
      <c r="AW46" s="30">
        <f t="shared" si="15"/>
        <v>2.5</v>
      </c>
      <c r="AX46" s="48">
        <v>90.16</v>
      </c>
      <c r="AY46" s="48">
        <v>65.72</v>
      </c>
      <c r="AZ46" s="30">
        <f t="shared" si="16"/>
        <v>1.25</v>
      </c>
      <c r="BA46" s="48">
        <v>93.71</v>
      </c>
      <c r="BB46" s="48">
        <v>92.41</v>
      </c>
      <c r="BC46" s="30">
        <f t="shared" si="17"/>
        <v>1.875</v>
      </c>
    </row>
    <row r="47" s="3" customFormat="true" ht="11.25" spans="1:55">
      <c r="A47" s="21">
        <v>43</v>
      </c>
      <c r="B47" s="22" t="s">
        <v>25</v>
      </c>
      <c r="C47" s="21" t="s">
        <v>72</v>
      </c>
      <c r="D47" s="23">
        <f t="shared" si="0"/>
        <v>67.5</v>
      </c>
      <c r="E47" s="29">
        <v>26.62</v>
      </c>
      <c r="F47" s="29">
        <v>30.1</v>
      </c>
      <c r="G47" s="30">
        <f t="shared" si="1"/>
        <v>9.375</v>
      </c>
      <c r="H47" s="29">
        <v>0</v>
      </c>
      <c r="I47" s="29">
        <v>0</v>
      </c>
      <c r="J47" s="30">
        <f t="shared" si="2"/>
        <v>5</v>
      </c>
      <c r="K47" s="29">
        <v>155.61</v>
      </c>
      <c r="L47" s="29">
        <v>253.42</v>
      </c>
      <c r="M47" s="30">
        <f t="shared" si="3"/>
        <v>5</v>
      </c>
      <c r="N47" s="31">
        <v>-19.48</v>
      </c>
      <c r="O47" s="32">
        <v>-24.31</v>
      </c>
      <c r="P47" s="30">
        <f t="shared" si="4"/>
        <v>4.375</v>
      </c>
      <c r="Q47" s="31">
        <v>7.23</v>
      </c>
      <c r="R47" s="32">
        <v>-5.48</v>
      </c>
      <c r="S47" s="30">
        <f t="shared" si="5"/>
        <v>5</v>
      </c>
      <c r="T47" s="29">
        <v>34.15</v>
      </c>
      <c r="U47" s="33">
        <v>37.38</v>
      </c>
      <c r="V47" s="30">
        <f t="shared" si="6"/>
        <v>3.75</v>
      </c>
      <c r="W47" s="29">
        <v>9.33</v>
      </c>
      <c r="X47" s="33">
        <v>10.83</v>
      </c>
      <c r="Y47" s="30">
        <f t="shared" si="7"/>
        <v>2.5</v>
      </c>
      <c r="Z47" s="33">
        <v>16.65</v>
      </c>
      <c r="AA47" s="33">
        <v>11.1</v>
      </c>
      <c r="AB47" s="30">
        <f t="shared" si="8"/>
        <v>4.375</v>
      </c>
      <c r="AC47" s="33">
        <v>62.57</v>
      </c>
      <c r="AD47" s="29">
        <v>60.48</v>
      </c>
      <c r="AE47" s="30">
        <f t="shared" si="9"/>
        <v>5</v>
      </c>
      <c r="AF47" s="29">
        <v>6.97</v>
      </c>
      <c r="AG47" s="29">
        <v>6.93</v>
      </c>
      <c r="AH47" s="30">
        <f t="shared" si="10"/>
        <v>5</v>
      </c>
      <c r="AI47" s="29">
        <v>0</v>
      </c>
      <c r="AJ47" s="29">
        <v>0</v>
      </c>
      <c r="AK47" s="30">
        <f t="shared" si="11"/>
        <v>2.5</v>
      </c>
      <c r="AL47" s="41">
        <v>0</v>
      </c>
      <c r="AM47" s="41">
        <v>0</v>
      </c>
      <c r="AN47" s="30">
        <f t="shared" si="12"/>
        <v>2.5</v>
      </c>
      <c r="AO47" s="43">
        <v>0</v>
      </c>
      <c r="AP47" s="43">
        <v>0</v>
      </c>
      <c r="AQ47" s="30">
        <f t="shared" si="13"/>
        <v>2.5</v>
      </c>
      <c r="AR47" s="29">
        <v>0</v>
      </c>
      <c r="AS47" s="29">
        <v>0</v>
      </c>
      <c r="AT47" s="30">
        <f t="shared" si="14"/>
        <v>5</v>
      </c>
      <c r="AU47" s="46">
        <v>87.33</v>
      </c>
      <c r="AV47" s="46">
        <v>78.29</v>
      </c>
      <c r="AW47" s="30">
        <f t="shared" si="15"/>
        <v>2.5</v>
      </c>
      <c r="AX47" s="48">
        <v>86.62</v>
      </c>
      <c r="AY47" s="48">
        <v>86.23</v>
      </c>
      <c r="AZ47" s="30">
        <f t="shared" si="16"/>
        <v>1.25</v>
      </c>
      <c r="BA47" s="48">
        <v>94.77</v>
      </c>
      <c r="BB47" s="48">
        <v>91.96</v>
      </c>
      <c r="BC47" s="30">
        <f t="shared" si="17"/>
        <v>1.875</v>
      </c>
    </row>
    <row r="48" s="3" customFormat="true" ht="11.25" spans="1:55">
      <c r="A48" s="21">
        <v>44</v>
      </c>
      <c r="B48" s="22" t="s">
        <v>26</v>
      </c>
      <c r="C48" s="21" t="s">
        <v>73</v>
      </c>
      <c r="D48" s="23">
        <f t="shared" si="0"/>
        <v>73.75</v>
      </c>
      <c r="E48" s="29">
        <v>36.33</v>
      </c>
      <c r="F48" s="29">
        <v>34.36</v>
      </c>
      <c r="G48" s="30">
        <f t="shared" si="1"/>
        <v>11.25</v>
      </c>
      <c r="H48" s="29">
        <v>100</v>
      </c>
      <c r="I48" s="29">
        <v>100</v>
      </c>
      <c r="J48" s="30">
        <f t="shared" si="2"/>
        <v>10</v>
      </c>
      <c r="K48" s="29">
        <v>99.32</v>
      </c>
      <c r="L48" s="29">
        <v>99.53</v>
      </c>
      <c r="M48" s="30">
        <f t="shared" si="3"/>
        <v>10</v>
      </c>
      <c r="N48" s="31">
        <v>-3.51</v>
      </c>
      <c r="O48" s="32">
        <v>12.56</v>
      </c>
      <c r="P48" s="30">
        <f t="shared" si="4"/>
        <v>2.5</v>
      </c>
      <c r="Q48" s="31">
        <v>7.65</v>
      </c>
      <c r="R48" s="32">
        <v>6.8</v>
      </c>
      <c r="S48" s="30">
        <f t="shared" si="5"/>
        <v>3.125</v>
      </c>
      <c r="T48" s="29">
        <v>68.32</v>
      </c>
      <c r="U48" s="33">
        <v>71.93</v>
      </c>
      <c r="V48" s="30">
        <f t="shared" si="6"/>
        <v>2.5</v>
      </c>
      <c r="W48" s="29">
        <v>43.26</v>
      </c>
      <c r="X48" s="33">
        <v>47.84</v>
      </c>
      <c r="Y48" s="30">
        <f t="shared" si="7"/>
        <v>2.5</v>
      </c>
      <c r="Z48" s="33">
        <v>11.65</v>
      </c>
      <c r="AA48" s="33">
        <v>12.2</v>
      </c>
      <c r="AB48" s="30">
        <f t="shared" si="8"/>
        <v>2.5</v>
      </c>
      <c r="AC48" s="33">
        <v>71.29</v>
      </c>
      <c r="AD48" s="29">
        <v>68.78</v>
      </c>
      <c r="AE48" s="30">
        <f t="shared" si="9"/>
        <v>5</v>
      </c>
      <c r="AF48" s="29">
        <v>9.32</v>
      </c>
      <c r="AG48" s="29">
        <v>8.75</v>
      </c>
      <c r="AH48" s="30">
        <f t="shared" si="10"/>
        <v>5</v>
      </c>
      <c r="AI48" s="29">
        <v>25.24</v>
      </c>
      <c r="AJ48" s="29">
        <v>25.28</v>
      </c>
      <c r="AK48" s="30">
        <f t="shared" si="11"/>
        <v>3.125</v>
      </c>
      <c r="AL48" s="40">
        <v>9.28</v>
      </c>
      <c r="AM48" s="41">
        <v>10.45</v>
      </c>
      <c r="AN48" s="30">
        <f t="shared" si="12"/>
        <v>3.125</v>
      </c>
      <c r="AO48" s="41">
        <v>16.02</v>
      </c>
      <c r="AP48" s="41">
        <v>17.61</v>
      </c>
      <c r="AQ48" s="30">
        <f t="shared" si="13"/>
        <v>2.5</v>
      </c>
      <c r="AR48" s="29">
        <v>63</v>
      </c>
      <c r="AS48" s="29">
        <v>83.84</v>
      </c>
      <c r="AT48" s="30">
        <f t="shared" si="14"/>
        <v>3.75</v>
      </c>
      <c r="AU48" s="46">
        <v>79.84</v>
      </c>
      <c r="AV48" s="46">
        <v>86.82</v>
      </c>
      <c r="AW48" s="30">
        <f t="shared" si="15"/>
        <v>4.375</v>
      </c>
      <c r="AX48" s="48">
        <v>86.21</v>
      </c>
      <c r="AY48" s="48">
        <v>84.82</v>
      </c>
      <c r="AZ48" s="30">
        <f t="shared" si="16"/>
        <v>1.25</v>
      </c>
      <c r="BA48" s="48">
        <v>92.88</v>
      </c>
      <c r="BB48" s="48">
        <v>90.31</v>
      </c>
      <c r="BC48" s="30">
        <f t="shared" si="17"/>
        <v>1.25</v>
      </c>
    </row>
    <row r="49" s="3" customFormat="true" ht="11.25" spans="1:55">
      <c r="A49" s="21">
        <v>45</v>
      </c>
      <c r="B49" s="22" t="s">
        <v>26</v>
      </c>
      <c r="C49" s="21" t="s">
        <v>74</v>
      </c>
      <c r="D49" s="23">
        <f t="shared" si="0"/>
        <v>81.25</v>
      </c>
      <c r="E49" s="29">
        <v>32.17</v>
      </c>
      <c r="F49" s="29">
        <v>34.68</v>
      </c>
      <c r="G49" s="30">
        <f t="shared" si="1"/>
        <v>13.125</v>
      </c>
      <c r="H49" s="29">
        <v>100</v>
      </c>
      <c r="I49" s="29">
        <v>100</v>
      </c>
      <c r="J49" s="30">
        <f t="shared" si="2"/>
        <v>10</v>
      </c>
      <c r="K49" s="29">
        <v>108.47</v>
      </c>
      <c r="L49" s="29">
        <v>107.15</v>
      </c>
      <c r="M49" s="30">
        <f t="shared" si="3"/>
        <v>10</v>
      </c>
      <c r="N49" s="31">
        <v>3.67</v>
      </c>
      <c r="O49" s="32">
        <v>12.15</v>
      </c>
      <c r="P49" s="30">
        <f t="shared" si="4"/>
        <v>2.5</v>
      </c>
      <c r="Q49" s="31">
        <v>-1.96</v>
      </c>
      <c r="R49" s="32">
        <v>5.66</v>
      </c>
      <c r="S49" s="30">
        <f t="shared" si="5"/>
        <v>2.5</v>
      </c>
      <c r="T49" s="29">
        <v>41.18</v>
      </c>
      <c r="U49" s="33">
        <v>40.12</v>
      </c>
      <c r="V49" s="30">
        <f t="shared" si="6"/>
        <v>4.375</v>
      </c>
      <c r="W49" s="29">
        <v>5.05</v>
      </c>
      <c r="X49" s="33">
        <v>5.15</v>
      </c>
      <c r="Y49" s="30">
        <f t="shared" si="7"/>
        <v>3.75</v>
      </c>
      <c r="Z49" s="33">
        <v>17.43</v>
      </c>
      <c r="AA49" s="33">
        <v>14.38</v>
      </c>
      <c r="AB49" s="30">
        <f t="shared" si="8"/>
        <v>3.125</v>
      </c>
      <c r="AC49" s="33">
        <v>70.36</v>
      </c>
      <c r="AD49" s="29">
        <v>69.98</v>
      </c>
      <c r="AE49" s="30">
        <f t="shared" si="9"/>
        <v>5</v>
      </c>
      <c r="AF49" s="29">
        <v>8.4</v>
      </c>
      <c r="AG49" s="29">
        <v>8.19</v>
      </c>
      <c r="AH49" s="30">
        <f t="shared" si="10"/>
        <v>5</v>
      </c>
      <c r="AI49" s="29">
        <v>25.56</v>
      </c>
      <c r="AJ49" s="29">
        <v>26.88</v>
      </c>
      <c r="AK49" s="30">
        <f t="shared" si="11"/>
        <v>4.375</v>
      </c>
      <c r="AL49" s="40">
        <v>9.19</v>
      </c>
      <c r="AM49" s="41">
        <v>9.58</v>
      </c>
      <c r="AN49" s="30">
        <f t="shared" si="12"/>
        <v>3.125</v>
      </c>
      <c r="AO49" s="41">
        <v>12.34</v>
      </c>
      <c r="AP49" s="41">
        <v>16.52</v>
      </c>
      <c r="AQ49" s="30">
        <f t="shared" si="13"/>
        <v>2.5</v>
      </c>
      <c r="AR49" s="29">
        <v>96.47</v>
      </c>
      <c r="AS49" s="29">
        <v>110.07</v>
      </c>
      <c r="AT49" s="30">
        <f t="shared" si="14"/>
        <v>2.5</v>
      </c>
      <c r="AU49" s="46">
        <v>83.39</v>
      </c>
      <c r="AV49" s="46">
        <v>87.11</v>
      </c>
      <c r="AW49" s="30">
        <f t="shared" si="15"/>
        <v>4.375</v>
      </c>
      <c r="AX49" s="48">
        <v>90.67</v>
      </c>
      <c r="AY49" s="48">
        <v>93.73</v>
      </c>
      <c r="AZ49" s="30">
        <f t="shared" si="16"/>
        <v>2.5</v>
      </c>
      <c r="BA49" s="48">
        <v>93.95</v>
      </c>
      <c r="BB49" s="48">
        <v>93.16</v>
      </c>
      <c r="BC49" s="30">
        <f t="shared" si="17"/>
        <v>2.5</v>
      </c>
    </row>
    <row r="50" s="3" customFormat="true" ht="11.25" spans="1:55">
      <c r="A50" s="21">
        <v>46</v>
      </c>
      <c r="B50" s="22" t="s">
        <v>26</v>
      </c>
      <c r="C50" s="21" t="s">
        <v>75</v>
      </c>
      <c r="D50" s="23">
        <f t="shared" si="0"/>
        <v>75.938</v>
      </c>
      <c r="E50" s="29">
        <v>37.05</v>
      </c>
      <c r="F50" s="29">
        <v>37.52</v>
      </c>
      <c r="G50" s="30">
        <f t="shared" si="1"/>
        <v>15</v>
      </c>
      <c r="H50" s="29">
        <v>100</v>
      </c>
      <c r="I50" s="29">
        <v>100</v>
      </c>
      <c r="J50" s="30">
        <f t="shared" si="2"/>
        <v>10</v>
      </c>
      <c r="K50" s="29">
        <v>102.97</v>
      </c>
      <c r="L50" s="29">
        <v>104.13</v>
      </c>
      <c r="M50" s="30">
        <f t="shared" si="3"/>
        <v>10</v>
      </c>
      <c r="N50" s="31">
        <v>13.13</v>
      </c>
      <c r="O50" s="32">
        <v>8.05</v>
      </c>
      <c r="P50" s="30">
        <f t="shared" si="4"/>
        <v>3.125</v>
      </c>
      <c r="Q50" s="31">
        <v>3.61</v>
      </c>
      <c r="R50" s="32">
        <v>4.09</v>
      </c>
      <c r="S50" s="30">
        <f t="shared" si="5"/>
        <v>2.5</v>
      </c>
      <c r="T50" s="29">
        <v>82.1</v>
      </c>
      <c r="U50" s="33">
        <v>83.01</v>
      </c>
      <c r="V50" s="30">
        <f t="shared" si="6"/>
        <v>2.5</v>
      </c>
      <c r="W50" s="29">
        <v>47.66</v>
      </c>
      <c r="X50" s="33">
        <v>48.1</v>
      </c>
      <c r="Y50" s="30">
        <f t="shared" si="7"/>
        <v>2.5</v>
      </c>
      <c r="Z50" s="33">
        <v>13.57</v>
      </c>
      <c r="AA50" s="33">
        <v>15.71</v>
      </c>
      <c r="AB50" s="30">
        <f t="shared" si="8"/>
        <v>2.5</v>
      </c>
      <c r="AC50" s="33">
        <v>62.2</v>
      </c>
      <c r="AD50" s="29">
        <v>62.8</v>
      </c>
      <c r="AE50" s="30">
        <f t="shared" si="9"/>
        <v>5</v>
      </c>
      <c r="AF50" s="29">
        <v>10.75</v>
      </c>
      <c r="AG50" s="29">
        <v>11.16</v>
      </c>
      <c r="AH50" s="30">
        <f t="shared" si="10"/>
        <v>2.5</v>
      </c>
      <c r="AI50" s="29">
        <v>23.09</v>
      </c>
      <c r="AJ50" s="29">
        <v>23.41</v>
      </c>
      <c r="AK50" s="30">
        <f t="shared" si="11"/>
        <v>3.125</v>
      </c>
      <c r="AL50" s="40">
        <v>11.73</v>
      </c>
      <c r="AM50" s="41">
        <v>11.23</v>
      </c>
      <c r="AN50" s="30">
        <f t="shared" si="12"/>
        <v>2.5</v>
      </c>
      <c r="AO50" s="41">
        <v>10.7</v>
      </c>
      <c r="AP50" s="41">
        <v>27.55</v>
      </c>
      <c r="AQ50" s="30">
        <f t="shared" si="13"/>
        <v>2.5</v>
      </c>
      <c r="AR50" s="29">
        <v>121.84</v>
      </c>
      <c r="AS50" s="29">
        <v>115.63</v>
      </c>
      <c r="AT50" s="30">
        <f t="shared" si="14"/>
        <v>3.125</v>
      </c>
      <c r="AU50" s="46">
        <v>82.7</v>
      </c>
      <c r="AV50" s="46">
        <v>88.49</v>
      </c>
      <c r="AW50" s="30">
        <f t="shared" si="15"/>
        <v>5</v>
      </c>
      <c r="AX50" s="48">
        <v>87.42</v>
      </c>
      <c r="AY50" s="48">
        <v>88.85</v>
      </c>
      <c r="AZ50" s="30">
        <f t="shared" si="16"/>
        <v>1.563</v>
      </c>
      <c r="BA50" s="48">
        <v>89.62</v>
      </c>
      <c r="BB50" s="48">
        <v>93.58</v>
      </c>
      <c r="BC50" s="30">
        <f t="shared" si="17"/>
        <v>2.5</v>
      </c>
    </row>
    <row r="51" s="3" customFormat="true" ht="11.25" spans="1:55">
      <c r="A51" s="21">
        <v>47</v>
      </c>
      <c r="B51" s="22" t="s">
        <v>26</v>
      </c>
      <c r="C51" s="21" t="s">
        <v>76</v>
      </c>
      <c r="D51" s="23">
        <f t="shared" si="0"/>
        <v>81.875</v>
      </c>
      <c r="E51" s="29">
        <v>34.99</v>
      </c>
      <c r="F51" s="29">
        <v>35.22</v>
      </c>
      <c r="G51" s="30">
        <f t="shared" si="1"/>
        <v>15</v>
      </c>
      <c r="H51" s="29">
        <v>0</v>
      </c>
      <c r="I51" s="29">
        <v>100</v>
      </c>
      <c r="J51" s="30">
        <f t="shared" si="2"/>
        <v>10</v>
      </c>
      <c r="K51" s="29">
        <v>118.47</v>
      </c>
      <c r="L51" s="29">
        <v>106.16</v>
      </c>
      <c r="M51" s="30">
        <f t="shared" si="3"/>
        <v>10</v>
      </c>
      <c r="N51" s="31">
        <v>-5.54</v>
      </c>
      <c r="O51" s="32">
        <v>4.01</v>
      </c>
      <c r="P51" s="30">
        <f t="shared" si="4"/>
        <v>2.5</v>
      </c>
      <c r="Q51" s="31">
        <v>-6.45</v>
      </c>
      <c r="R51" s="32">
        <v>-0.19</v>
      </c>
      <c r="S51" s="30">
        <f t="shared" si="5"/>
        <v>3.75</v>
      </c>
      <c r="T51" s="29">
        <v>56.11</v>
      </c>
      <c r="U51" s="33">
        <v>57.71</v>
      </c>
      <c r="V51" s="30">
        <f t="shared" si="6"/>
        <v>2.5</v>
      </c>
      <c r="W51" s="29">
        <v>8.35</v>
      </c>
      <c r="X51" s="33">
        <v>7.94</v>
      </c>
      <c r="Y51" s="30">
        <f t="shared" si="7"/>
        <v>4.375</v>
      </c>
      <c r="Z51" s="33">
        <v>12.53</v>
      </c>
      <c r="AA51" s="33">
        <v>10.57</v>
      </c>
      <c r="AB51" s="30">
        <f t="shared" si="8"/>
        <v>4.375</v>
      </c>
      <c r="AC51" s="33">
        <v>63.61</v>
      </c>
      <c r="AD51" s="29">
        <v>63.17</v>
      </c>
      <c r="AE51" s="30">
        <f t="shared" si="9"/>
        <v>5</v>
      </c>
      <c r="AF51" s="29">
        <v>9.04</v>
      </c>
      <c r="AG51" s="29">
        <v>8.71</v>
      </c>
      <c r="AH51" s="30">
        <f t="shared" si="10"/>
        <v>5</v>
      </c>
      <c r="AI51" s="29">
        <v>24.05</v>
      </c>
      <c r="AJ51" s="29">
        <v>21.82</v>
      </c>
      <c r="AK51" s="30">
        <f t="shared" si="11"/>
        <v>2.5</v>
      </c>
      <c r="AL51" s="40">
        <v>14.73</v>
      </c>
      <c r="AM51" s="41">
        <v>14.76</v>
      </c>
      <c r="AN51" s="30">
        <f t="shared" si="12"/>
        <v>4.375</v>
      </c>
      <c r="AO51" s="41">
        <v>13.13</v>
      </c>
      <c r="AP51" s="41">
        <v>23.74</v>
      </c>
      <c r="AQ51" s="30">
        <f t="shared" si="13"/>
        <v>2.5</v>
      </c>
      <c r="AR51" s="29">
        <v>128.99</v>
      </c>
      <c r="AS51" s="29">
        <v>145.98</v>
      </c>
      <c r="AT51" s="30">
        <f t="shared" si="14"/>
        <v>2.5</v>
      </c>
      <c r="AU51" s="46">
        <v>97.69</v>
      </c>
      <c r="AV51" s="46">
        <v>87.33</v>
      </c>
      <c r="AW51" s="30">
        <f t="shared" si="15"/>
        <v>3.75</v>
      </c>
      <c r="AX51" s="48">
        <v>92.06</v>
      </c>
      <c r="AY51" s="48">
        <v>90.86</v>
      </c>
      <c r="AZ51" s="30">
        <f t="shared" si="16"/>
        <v>2.5</v>
      </c>
      <c r="BA51" s="48">
        <v>97.44</v>
      </c>
      <c r="BB51" s="48">
        <v>91.49</v>
      </c>
      <c r="BC51" s="30">
        <f t="shared" si="17"/>
        <v>1.25</v>
      </c>
    </row>
    <row r="52" s="3" customFormat="true" ht="11.25" spans="1:55">
      <c r="A52" s="21">
        <v>48</v>
      </c>
      <c r="B52" s="22" t="s">
        <v>26</v>
      </c>
      <c r="C52" s="21" t="s">
        <v>77</v>
      </c>
      <c r="D52" s="23">
        <f t="shared" si="0"/>
        <v>81.875</v>
      </c>
      <c r="E52" s="29">
        <v>37.38</v>
      </c>
      <c r="F52" s="29">
        <v>39.28</v>
      </c>
      <c r="G52" s="30">
        <f t="shared" si="1"/>
        <v>15</v>
      </c>
      <c r="H52" s="29">
        <v>66.67</v>
      </c>
      <c r="I52" s="29">
        <v>100</v>
      </c>
      <c r="J52" s="30">
        <f t="shared" si="2"/>
        <v>10</v>
      </c>
      <c r="K52" s="29">
        <v>120.16</v>
      </c>
      <c r="L52" s="29">
        <v>115.48</v>
      </c>
      <c r="M52" s="30">
        <f t="shared" si="3"/>
        <v>8.75</v>
      </c>
      <c r="N52" s="31">
        <v>2.21</v>
      </c>
      <c r="O52" s="32">
        <v>-30.23</v>
      </c>
      <c r="P52" s="30">
        <f t="shared" si="4"/>
        <v>4.375</v>
      </c>
      <c r="Q52" s="31">
        <v>3.81</v>
      </c>
      <c r="R52" s="32">
        <v>6.32</v>
      </c>
      <c r="S52" s="30">
        <f t="shared" si="5"/>
        <v>2.5</v>
      </c>
      <c r="T52" s="29">
        <v>55.73</v>
      </c>
      <c r="U52" s="33">
        <v>52.27</v>
      </c>
      <c r="V52" s="30">
        <f t="shared" si="6"/>
        <v>3.125</v>
      </c>
      <c r="W52" s="29">
        <v>21.41</v>
      </c>
      <c r="X52" s="33">
        <v>14.73</v>
      </c>
      <c r="Y52" s="30">
        <f t="shared" si="7"/>
        <v>3.125</v>
      </c>
      <c r="Z52" s="33">
        <v>11.34</v>
      </c>
      <c r="AA52" s="33">
        <v>13.24</v>
      </c>
      <c r="AB52" s="30">
        <f t="shared" si="8"/>
        <v>2.5</v>
      </c>
      <c r="AC52" s="33">
        <v>71.17</v>
      </c>
      <c r="AD52" s="29">
        <v>71.2</v>
      </c>
      <c r="AE52" s="30">
        <f t="shared" si="9"/>
        <v>5</v>
      </c>
      <c r="AF52" s="29">
        <v>7.99</v>
      </c>
      <c r="AG52" s="29">
        <v>7.74</v>
      </c>
      <c r="AH52" s="30">
        <f t="shared" si="10"/>
        <v>5</v>
      </c>
      <c r="AI52" s="29">
        <v>18.65</v>
      </c>
      <c r="AJ52" s="29">
        <v>20.84</v>
      </c>
      <c r="AK52" s="30">
        <f t="shared" si="11"/>
        <v>3.125</v>
      </c>
      <c r="AL52" s="40">
        <v>10.47</v>
      </c>
      <c r="AM52" s="41">
        <v>12.31</v>
      </c>
      <c r="AN52" s="30">
        <f t="shared" si="12"/>
        <v>3.125</v>
      </c>
      <c r="AO52" s="41">
        <v>9.73</v>
      </c>
      <c r="AP52" s="41">
        <v>25.81</v>
      </c>
      <c r="AQ52" s="30">
        <f t="shared" si="13"/>
        <v>2.5</v>
      </c>
      <c r="AR52" s="29">
        <v>76.53</v>
      </c>
      <c r="AS52" s="29">
        <v>93.08</v>
      </c>
      <c r="AT52" s="30">
        <f t="shared" si="14"/>
        <v>3.75</v>
      </c>
      <c r="AU52" s="46">
        <v>91.29</v>
      </c>
      <c r="AV52" s="46">
        <v>90.1</v>
      </c>
      <c r="AW52" s="30">
        <f t="shared" si="15"/>
        <v>5</v>
      </c>
      <c r="AX52" s="48">
        <v>87.78</v>
      </c>
      <c r="AY52" s="48">
        <v>92.97</v>
      </c>
      <c r="AZ52" s="30">
        <f t="shared" si="16"/>
        <v>2.5</v>
      </c>
      <c r="BA52" s="48">
        <v>94.22</v>
      </c>
      <c r="BB52" s="48">
        <v>93.07</v>
      </c>
      <c r="BC52" s="30">
        <f t="shared" si="17"/>
        <v>2.5</v>
      </c>
    </row>
    <row r="53" s="3" customFormat="true" ht="11.25" spans="1:55">
      <c r="A53" s="21">
        <v>49</v>
      </c>
      <c r="B53" s="22" t="s">
        <v>26</v>
      </c>
      <c r="C53" s="21" t="s">
        <v>78</v>
      </c>
      <c r="D53" s="23">
        <f t="shared" si="0"/>
        <v>78.125</v>
      </c>
      <c r="E53" s="29">
        <v>31.16</v>
      </c>
      <c r="F53" s="29">
        <v>34.31</v>
      </c>
      <c r="G53" s="30">
        <f t="shared" si="1"/>
        <v>13.125</v>
      </c>
      <c r="H53" s="29">
        <v>100</v>
      </c>
      <c r="I53" s="29">
        <v>100</v>
      </c>
      <c r="J53" s="30">
        <f t="shared" si="2"/>
        <v>10</v>
      </c>
      <c r="K53" s="29">
        <v>136.79</v>
      </c>
      <c r="L53" s="29">
        <v>127.41</v>
      </c>
      <c r="M53" s="30">
        <f t="shared" si="3"/>
        <v>6.25</v>
      </c>
      <c r="N53" s="31">
        <v>-15.89</v>
      </c>
      <c r="O53" s="32">
        <v>-49.65</v>
      </c>
      <c r="P53" s="30">
        <f t="shared" si="4"/>
        <v>5</v>
      </c>
      <c r="Q53" s="31">
        <v>4.86</v>
      </c>
      <c r="R53" s="32">
        <v>4.77</v>
      </c>
      <c r="S53" s="30">
        <f t="shared" si="5"/>
        <v>3.125</v>
      </c>
      <c r="T53" s="29">
        <v>50.6</v>
      </c>
      <c r="U53" s="33">
        <v>54.24</v>
      </c>
      <c r="V53" s="30">
        <f t="shared" si="6"/>
        <v>2.5</v>
      </c>
      <c r="W53" s="29">
        <v>0</v>
      </c>
      <c r="X53" s="33">
        <v>6.98</v>
      </c>
      <c r="Y53" s="30">
        <f t="shared" si="7"/>
        <v>3.75</v>
      </c>
      <c r="Z53" s="33">
        <v>8.52</v>
      </c>
      <c r="AA53" s="33">
        <v>10.33</v>
      </c>
      <c r="AB53" s="30">
        <f t="shared" si="8"/>
        <v>5</v>
      </c>
      <c r="AC53" s="33">
        <v>67.98</v>
      </c>
      <c r="AD53" s="29">
        <v>67.87</v>
      </c>
      <c r="AE53" s="30">
        <f t="shared" si="9"/>
        <v>5</v>
      </c>
      <c r="AF53" s="29">
        <v>15.2</v>
      </c>
      <c r="AG53" s="29">
        <v>14.12</v>
      </c>
      <c r="AH53" s="30">
        <f t="shared" si="10"/>
        <v>3.125</v>
      </c>
      <c r="AI53" s="29">
        <v>17.1</v>
      </c>
      <c r="AJ53" s="29">
        <v>19.45</v>
      </c>
      <c r="AK53" s="30">
        <f t="shared" si="11"/>
        <v>3.125</v>
      </c>
      <c r="AL53" s="40">
        <v>8.5</v>
      </c>
      <c r="AM53" s="41">
        <v>9.49</v>
      </c>
      <c r="AN53" s="30">
        <f t="shared" si="12"/>
        <v>3.125</v>
      </c>
      <c r="AO53" s="41">
        <v>12.23</v>
      </c>
      <c r="AP53" s="41">
        <v>27.89</v>
      </c>
      <c r="AQ53" s="30">
        <f t="shared" si="13"/>
        <v>2.5</v>
      </c>
      <c r="AR53" s="29">
        <v>161.31</v>
      </c>
      <c r="AS53" s="29">
        <v>196.05</v>
      </c>
      <c r="AT53" s="30">
        <f t="shared" si="14"/>
        <v>2.5</v>
      </c>
      <c r="AU53" s="46">
        <v>87.63</v>
      </c>
      <c r="AV53" s="46">
        <v>91.53</v>
      </c>
      <c r="AW53" s="30">
        <f t="shared" si="15"/>
        <v>5</v>
      </c>
      <c r="AX53" s="48">
        <v>85.8</v>
      </c>
      <c r="AY53" s="48">
        <v>90.8</v>
      </c>
      <c r="AZ53" s="30">
        <f t="shared" si="16"/>
        <v>2.5</v>
      </c>
      <c r="BA53" s="48">
        <v>94.02</v>
      </c>
      <c r="BB53" s="48">
        <v>94.57</v>
      </c>
      <c r="BC53" s="30">
        <f t="shared" si="17"/>
        <v>2.5</v>
      </c>
    </row>
    <row r="54" s="3" customFormat="true" ht="11.25" spans="1:55">
      <c r="A54" s="21">
        <v>50</v>
      </c>
      <c r="B54" s="22" t="s">
        <v>27</v>
      </c>
      <c r="C54" s="21" t="s">
        <v>79</v>
      </c>
      <c r="D54" s="23">
        <f t="shared" si="0"/>
        <v>75</v>
      </c>
      <c r="E54" s="29">
        <v>43.18</v>
      </c>
      <c r="F54" s="29">
        <v>42.27</v>
      </c>
      <c r="G54" s="30">
        <f t="shared" si="1"/>
        <v>15</v>
      </c>
      <c r="H54" s="29">
        <v>100</v>
      </c>
      <c r="I54" s="29">
        <v>100</v>
      </c>
      <c r="J54" s="30">
        <f t="shared" si="2"/>
        <v>10</v>
      </c>
      <c r="K54" s="29">
        <v>107.52</v>
      </c>
      <c r="L54" s="29">
        <v>114.09</v>
      </c>
      <c r="M54" s="30">
        <f t="shared" si="3"/>
        <v>7.5</v>
      </c>
      <c r="N54" s="31">
        <v>-10.77</v>
      </c>
      <c r="O54" s="32">
        <v>-18.38</v>
      </c>
      <c r="P54" s="30">
        <f t="shared" si="4"/>
        <v>4.375</v>
      </c>
      <c r="Q54" s="31">
        <v>-10.71</v>
      </c>
      <c r="R54" s="32">
        <v>40.62</v>
      </c>
      <c r="S54" s="30">
        <f t="shared" si="5"/>
        <v>2.5</v>
      </c>
      <c r="T54" s="29">
        <v>49.88</v>
      </c>
      <c r="U54" s="33">
        <v>57.94</v>
      </c>
      <c r="V54" s="30">
        <f t="shared" si="6"/>
        <v>2.5</v>
      </c>
      <c r="W54" s="29">
        <v>34.05</v>
      </c>
      <c r="X54" s="33">
        <v>21.45</v>
      </c>
      <c r="Y54" s="30">
        <f t="shared" si="7"/>
        <v>3.125</v>
      </c>
      <c r="Z54" s="33">
        <v>12.03</v>
      </c>
      <c r="AA54" s="33">
        <v>12.1</v>
      </c>
      <c r="AB54" s="30">
        <f t="shared" si="8"/>
        <v>2.5</v>
      </c>
      <c r="AC54" s="33">
        <v>54</v>
      </c>
      <c r="AD54" s="29">
        <v>56.32</v>
      </c>
      <c r="AE54" s="30">
        <f t="shared" si="9"/>
        <v>4.375</v>
      </c>
      <c r="AF54" s="29">
        <v>8.67</v>
      </c>
      <c r="AG54" s="29">
        <v>11.22</v>
      </c>
      <c r="AH54" s="30">
        <f t="shared" si="10"/>
        <v>2.5</v>
      </c>
      <c r="AI54" s="29">
        <v>20.05</v>
      </c>
      <c r="AJ54" s="29">
        <v>18.92</v>
      </c>
      <c r="AK54" s="30">
        <f t="shared" si="11"/>
        <v>2.5</v>
      </c>
      <c r="AL54" s="40">
        <v>6.66</v>
      </c>
      <c r="AM54" s="41">
        <v>7.76</v>
      </c>
      <c r="AN54" s="30">
        <f t="shared" si="12"/>
        <v>3.125</v>
      </c>
      <c r="AO54" s="41">
        <v>15.13</v>
      </c>
      <c r="AP54" s="41">
        <v>17.81</v>
      </c>
      <c r="AQ54" s="30">
        <f t="shared" si="13"/>
        <v>2.5</v>
      </c>
      <c r="AR54" s="29">
        <v>144.51</v>
      </c>
      <c r="AS54" s="29">
        <v>208.17</v>
      </c>
      <c r="AT54" s="30">
        <f t="shared" si="14"/>
        <v>2.5</v>
      </c>
      <c r="AU54" s="46">
        <v>92.45</v>
      </c>
      <c r="AV54" s="46">
        <v>95.57</v>
      </c>
      <c r="AW54" s="30">
        <f t="shared" si="15"/>
        <v>5</v>
      </c>
      <c r="AX54" s="48">
        <v>87.94</v>
      </c>
      <c r="AY54" s="48">
        <v>94.22</v>
      </c>
      <c r="AZ54" s="30">
        <f t="shared" si="16"/>
        <v>2.5</v>
      </c>
      <c r="BA54" s="48">
        <v>93.96</v>
      </c>
      <c r="BB54" s="48">
        <v>96.86</v>
      </c>
      <c r="BC54" s="30">
        <f t="shared" si="17"/>
        <v>2.5</v>
      </c>
    </row>
    <row r="55" s="3" customFormat="true" ht="11.25" spans="1:55">
      <c r="A55" s="21">
        <v>51</v>
      </c>
      <c r="B55" s="22" t="s">
        <v>27</v>
      </c>
      <c r="C55" s="21" t="s">
        <v>80</v>
      </c>
      <c r="D55" s="23">
        <f t="shared" si="0"/>
        <v>83.75</v>
      </c>
      <c r="E55" s="29">
        <v>36.75</v>
      </c>
      <c r="F55" s="29">
        <v>36.32</v>
      </c>
      <c r="G55" s="30">
        <f t="shared" si="1"/>
        <v>15</v>
      </c>
      <c r="H55" s="29">
        <v>0</v>
      </c>
      <c r="I55" s="29">
        <v>100</v>
      </c>
      <c r="J55" s="30">
        <f t="shared" si="2"/>
        <v>10</v>
      </c>
      <c r="K55" s="29">
        <v>217.55</v>
      </c>
      <c r="L55" s="29">
        <v>150.11</v>
      </c>
      <c r="M55" s="30">
        <f t="shared" si="3"/>
        <v>6.25</v>
      </c>
      <c r="N55" s="31">
        <v>-7.52</v>
      </c>
      <c r="O55" s="32">
        <v>-21.81</v>
      </c>
      <c r="P55" s="30">
        <f t="shared" si="4"/>
        <v>4.375</v>
      </c>
      <c r="Q55" s="31">
        <v>-1.54</v>
      </c>
      <c r="R55" s="32">
        <v>-2.65</v>
      </c>
      <c r="S55" s="30">
        <f t="shared" si="5"/>
        <v>4.375</v>
      </c>
      <c r="T55" s="29">
        <v>58.58</v>
      </c>
      <c r="U55" s="33">
        <v>51.83</v>
      </c>
      <c r="V55" s="30">
        <f t="shared" si="6"/>
        <v>3.125</v>
      </c>
      <c r="W55" s="29">
        <v>8.64</v>
      </c>
      <c r="X55" s="33">
        <v>5.54</v>
      </c>
      <c r="Y55" s="30">
        <f t="shared" si="7"/>
        <v>4.375</v>
      </c>
      <c r="Z55" s="33">
        <v>36.32</v>
      </c>
      <c r="AA55" s="33">
        <v>29.61</v>
      </c>
      <c r="AB55" s="30">
        <f t="shared" si="8"/>
        <v>3.125</v>
      </c>
      <c r="AC55" s="33">
        <v>66.89</v>
      </c>
      <c r="AD55" s="29">
        <v>66.04</v>
      </c>
      <c r="AE55" s="30">
        <f t="shared" si="9"/>
        <v>5</v>
      </c>
      <c r="AF55" s="29">
        <v>8.31</v>
      </c>
      <c r="AG55" s="29">
        <v>7.87</v>
      </c>
      <c r="AH55" s="30">
        <f t="shared" si="10"/>
        <v>5</v>
      </c>
      <c r="AI55" s="29">
        <v>20.85</v>
      </c>
      <c r="AJ55" s="29">
        <v>21.14</v>
      </c>
      <c r="AK55" s="30">
        <f t="shared" si="11"/>
        <v>3.125</v>
      </c>
      <c r="AL55" s="40">
        <v>10.36</v>
      </c>
      <c r="AM55" s="41">
        <v>10.29</v>
      </c>
      <c r="AN55" s="30">
        <f t="shared" si="12"/>
        <v>2.5</v>
      </c>
      <c r="AO55" s="41">
        <v>7.95</v>
      </c>
      <c r="AP55" s="41">
        <v>12.3</v>
      </c>
      <c r="AQ55" s="30">
        <f t="shared" si="13"/>
        <v>3.75</v>
      </c>
      <c r="AR55" s="29">
        <v>75.2</v>
      </c>
      <c r="AS55" s="29">
        <v>94.21</v>
      </c>
      <c r="AT55" s="30">
        <f t="shared" si="14"/>
        <v>3.75</v>
      </c>
      <c r="AU55" s="46">
        <v>90.59</v>
      </c>
      <c r="AV55" s="46">
        <v>89.6</v>
      </c>
      <c r="AW55" s="30">
        <f t="shared" si="15"/>
        <v>5</v>
      </c>
      <c r="AX55" s="48">
        <v>89.34</v>
      </c>
      <c r="AY55" s="48">
        <v>90.22</v>
      </c>
      <c r="AZ55" s="30">
        <f t="shared" si="16"/>
        <v>2.5</v>
      </c>
      <c r="BA55" s="48">
        <v>94.98</v>
      </c>
      <c r="BB55" s="48">
        <v>94.57</v>
      </c>
      <c r="BC55" s="30">
        <f t="shared" si="17"/>
        <v>2.5</v>
      </c>
    </row>
    <row r="56" s="3" customFormat="true" ht="11.25" spans="1:55">
      <c r="A56" s="21">
        <v>52</v>
      </c>
      <c r="B56" s="22" t="s">
        <v>27</v>
      </c>
      <c r="C56" s="21" t="s">
        <v>81</v>
      </c>
      <c r="D56" s="23">
        <f t="shared" si="0"/>
        <v>78.125</v>
      </c>
      <c r="E56" s="29">
        <v>38.03</v>
      </c>
      <c r="F56" s="29">
        <v>36.83</v>
      </c>
      <c r="G56" s="30">
        <f t="shared" si="1"/>
        <v>15</v>
      </c>
      <c r="H56" s="29">
        <v>100</v>
      </c>
      <c r="I56" s="29">
        <v>66.67</v>
      </c>
      <c r="J56" s="30">
        <f t="shared" si="2"/>
        <v>10</v>
      </c>
      <c r="K56" s="29">
        <v>181.61</v>
      </c>
      <c r="L56" s="29">
        <v>153.21</v>
      </c>
      <c r="M56" s="30">
        <f t="shared" si="3"/>
        <v>6.25</v>
      </c>
      <c r="N56" s="31">
        <v>-6.87</v>
      </c>
      <c r="O56" s="32">
        <v>-9.94</v>
      </c>
      <c r="P56" s="30">
        <f t="shared" si="4"/>
        <v>4.375</v>
      </c>
      <c r="Q56" s="31">
        <v>-1.5</v>
      </c>
      <c r="R56" s="32">
        <v>-5.27</v>
      </c>
      <c r="S56" s="30">
        <f t="shared" si="5"/>
        <v>5</v>
      </c>
      <c r="T56" s="29">
        <v>43.96</v>
      </c>
      <c r="U56" s="33">
        <v>50.13</v>
      </c>
      <c r="V56" s="30">
        <f t="shared" si="6"/>
        <v>2.5</v>
      </c>
      <c r="W56" s="29">
        <v>16.08</v>
      </c>
      <c r="X56" s="33">
        <v>14.81</v>
      </c>
      <c r="Y56" s="30">
        <f t="shared" si="7"/>
        <v>3.125</v>
      </c>
      <c r="Z56" s="33">
        <v>9.64</v>
      </c>
      <c r="AA56" s="33">
        <v>12.76</v>
      </c>
      <c r="AB56" s="30">
        <f t="shared" si="8"/>
        <v>2.5</v>
      </c>
      <c r="AC56" s="33">
        <v>65.88</v>
      </c>
      <c r="AD56" s="29">
        <v>67.5</v>
      </c>
      <c r="AE56" s="30">
        <f t="shared" si="9"/>
        <v>5</v>
      </c>
      <c r="AF56" s="29">
        <v>8.79</v>
      </c>
      <c r="AG56" s="29">
        <v>9.86</v>
      </c>
      <c r="AH56" s="30">
        <f t="shared" si="10"/>
        <v>3.75</v>
      </c>
      <c r="AI56" s="29">
        <v>23.41</v>
      </c>
      <c r="AJ56" s="29">
        <v>24.21</v>
      </c>
      <c r="AK56" s="30">
        <f t="shared" si="11"/>
        <v>3.125</v>
      </c>
      <c r="AL56" s="40">
        <v>5.89</v>
      </c>
      <c r="AM56" s="41">
        <v>7.35</v>
      </c>
      <c r="AN56" s="30">
        <f t="shared" si="12"/>
        <v>3.125</v>
      </c>
      <c r="AO56" s="41">
        <v>13.9</v>
      </c>
      <c r="AP56" s="41">
        <v>25.28</v>
      </c>
      <c r="AQ56" s="30">
        <f t="shared" si="13"/>
        <v>2.5</v>
      </c>
      <c r="AR56" s="29">
        <v>92.46</v>
      </c>
      <c r="AS56" s="29">
        <v>81.79</v>
      </c>
      <c r="AT56" s="30">
        <f t="shared" si="14"/>
        <v>4.375</v>
      </c>
      <c r="AU56" s="46">
        <v>89.79</v>
      </c>
      <c r="AV56" s="46">
        <v>90.52</v>
      </c>
      <c r="AW56" s="30">
        <f t="shared" si="15"/>
        <v>5</v>
      </c>
      <c r="AX56" s="48">
        <v>89.19</v>
      </c>
      <c r="AY56" s="48">
        <v>88.8</v>
      </c>
      <c r="AZ56" s="30">
        <f t="shared" si="16"/>
        <v>1.25</v>
      </c>
      <c r="BA56" s="48">
        <v>92.43</v>
      </c>
      <c r="BB56" s="48">
        <v>90.92</v>
      </c>
      <c r="BC56" s="30">
        <f t="shared" si="17"/>
        <v>1.25</v>
      </c>
    </row>
    <row r="57" s="3" customFormat="true" ht="11.25" spans="1:55">
      <c r="A57" s="21">
        <v>53</v>
      </c>
      <c r="B57" s="22" t="s">
        <v>27</v>
      </c>
      <c r="C57" s="21" t="s">
        <v>82</v>
      </c>
      <c r="D57" s="23">
        <f t="shared" si="0"/>
        <v>68.125</v>
      </c>
      <c r="E57" s="29">
        <v>34.65</v>
      </c>
      <c r="F57" s="29">
        <v>33.88</v>
      </c>
      <c r="G57" s="30">
        <f t="shared" si="1"/>
        <v>11.25</v>
      </c>
      <c r="H57" s="29">
        <v>50</v>
      </c>
      <c r="I57" s="29">
        <v>50</v>
      </c>
      <c r="J57" s="30">
        <f t="shared" si="2"/>
        <v>5</v>
      </c>
      <c r="K57" s="29">
        <v>116.19</v>
      </c>
      <c r="L57" s="29">
        <v>119.81</v>
      </c>
      <c r="M57" s="30">
        <f t="shared" si="3"/>
        <v>5</v>
      </c>
      <c r="N57" s="31">
        <v>1.46</v>
      </c>
      <c r="O57" s="32">
        <v>-31.86</v>
      </c>
      <c r="P57" s="30">
        <f t="shared" si="4"/>
        <v>4.375</v>
      </c>
      <c r="Q57" s="31">
        <v>-5.56</v>
      </c>
      <c r="R57" s="32">
        <v>7.72</v>
      </c>
      <c r="S57" s="30">
        <f t="shared" si="5"/>
        <v>2.5</v>
      </c>
      <c r="T57" s="29">
        <v>62.77</v>
      </c>
      <c r="U57" s="33">
        <v>73.31</v>
      </c>
      <c r="V57" s="30">
        <f t="shared" si="6"/>
        <v>2.5</v>
      </c>
      <c r="W57" s="29">
        <v>13.92</v>
      </c>
      <c r="X57" s="33">
        <v>25.56</v>
      </c>
      <c r="Y57" s="30">
        <f t="shared" si="7"/>
        <v>2.5</v>
      </c>
      <c r="Z57" s="33">
        <v>10.74</v>
      </c>
      <c r="AA57" s="33">
        <v>10.82</v>
      </c>
      <c r="AB57" s="30">
        <f t="shared" si="8"/>
        <v>3.75</v>
      </c>
      <c r="AC57" s="33">
        <v>62.19</v>
      </c>
      <c r="AD57" s="29">
        <v>61.97</v>
      </c>
      <c r="AE57" s="30">
        <f t="shared" si="9"/>
        <v>5</v>
      </c>
      <c r="AF57" s="29">
        <v>6.37</v>
      </c>
      <c r="AG57" s="29">
        <v>6.31</v>
      </c>
      <c r="AH57" s="30">
        <f t="shared" si="10"/>
        <v>5</v>
      </c>
      <c r="AI57" s="29">
        <v>0</v>
      </c>
      <c r="AJ57" s="29">
        <v>0</v>
      </c>
      <c r="AK57" s="30">
        <f t="shared" si="11"/>
        <v>2.5</v>
      </c>
      <c r="AL57" s="40">
        <v>0</v>
      </c>
      <c r="AM57" s="41">
        <v>0</v>
      </c>
      <c r="AN57" s="30">
        <f t="shared" si="12"/>
        <v>2.5</v>
      </c>
      <c r="AO57" s="43">
        <v>0</v>
      </c>
      <c r="AP57" s="43">
        <v>0</v>
      </c>
      <c r="AQ57" s="30">
        <f t="shared" si="13"/>
        <v>2.5</v>
      </c>
      <c r="AR57" s="29">
        <v>0</v>
      </c>
      <c r="AS57" s="29">
        <v>0</v>
      </c>
      <c r="AT57" s="30">
        <f t="shared" si="14"/>
        <v>5</v>
      </c>
      <c r="AU57" s="46">
        <v>90.61</v>
      </c>
      <c r="AV57" s="46">
        <v>89.18</v>
      </c>
      <c r="AW57" s="30">
        <f t="shared" si="15"/>
        <v>5</v>
      </c>
      <c r="AX57" s="48">
        <v>91.84</v>
      </c>
      <c r="AY57" s="48">
        <v>89.48</v>
      </c>
      <c r="AZ57" s="30">
        <f t="shared" si="16"/>
        <v>1.875</v>
      </c>
      <c r="BA57" s="48">
        <v>93.04</v>
      </c>
      <c r="BB57" s="48">
        <v>91.97</v>
      </c>
      <c r="BC57" s="30">
        <f t="shared" si="17"/>
        <v>1.875</v>
      </c>
    </row>
    <row r="58" s="3" customFormat="true" ht="11.25" spans="1:55">
      <c r="A58" s="21">
        <v>54</v>
      </c>
      <c r="B58" s="22" t="s">
        <v>27</v>
      </c>
      <c r="C58" s="21" t="s">
        <v>83</v>
      </c>
      <c r="D58" s="23">
        <f t="shared" si="0"/>
        <v>78.751</v>
      </c>
      <c r="E58" s="29">
        <v>33.04</v>
      </c>
      <c r="F58" s="29">
        <v>33.83</v>
      </c>
      <c r="G58" s="30">
        <f t="shared" si="1"/>
        <v>13.125</v>
      </c>
      <c r="H58" s="29">
        <v>100</v>
      </c>
      <c r="I58" s="29">
        <v>100</v>
      </c>
      <c r="J58" s="30">
        <f t="shared" si="2"/>
        <v>10</v>
      </c>
      <c r="K58" s="29">
        <v>111.5</v>
      </c>
      <c r="L58" s="29">
        <v>115.91</v>
      </c>
      <c r="M58" s="30">
        <f t="shared" si="3"/>
        <v>7.5</v>
      </c>
      <c r="N58" s="31">
        <v>1.54</v>
      </c>
      <c r="O58" s="32">
        <v>23.61</v>
      </c>
      <c r="P58" s="30">
        <f t="shared" si="4"/>
        <v>2.5</v>
      </c>
      <c r="Q58" s="31">
        <v>-3.13</v>
      </c>
      <c r="R58" s="32">
        <v>-5.49</v>
      </c>
      <c r="S58" s="30">
        <f t="shared" si="5"/>
        <v>5</v>
      </c>
      <c r="T58" s="29">
        <v>39.12</v>
      </c>
      <c r="U58" s="33">
        <v>44.37</v>
      </c>
      <c r="V58" s="30">
        <f t="shared" si="6"/>
        <v>3.75</v>
      </c>
      <c r="W58" s="29">
        <v>0.01</v>
      </c>
      <c r="X58" s="33">
        <v>7.36</v>
      </c>
      <c r="Y58" s="30">
        <f t="shared" si="7"/>
        <v>3.75</v>
      </c>
      <c r="Z58" s="33">
        <v>9.48</v>
      </c>
      <c r="AA58" s="33">
        <v>9.93</v>
      </c>
      <c r="AB58" s="30">
        <f t="shared" si="8"/>
        <v>5</v>
      </c>
      <c r="AC58" s="33">
        <v>53.61</v>
      </c>
      <c r="AD58" s="29">
        <v>54.05</v>
      </c>
      <c r="AE58" s="30">
        <f t="shared" si="9"/>
        <v>4.375</v>
      </c>
      <c r="AF58" s="29">
        <v>10.31</v>
      </c>
      <c r="AG58" s="29">
        <v>10.1</v>
      </c>
      <c r="AH58" s="30">
        <f t="shared" si="10"/>
        <v>4.375</v>
      </c>
      <c r="AI58" s="29">
        <v>15.25</v>
      </c>
      <c r="AJ58" s="29">
        <v>15.05</v>
      </c>
      <c r="AK58" s="30">
        <f t="shared" si="11"/>
        <v>2.5</v>
      </c>
      <c r="AL58" s="40">
        <v>7.54</v>
      </c>
      <c r="AM58" s="41">
        <v>6.15</v>
      </c>
      <c r="AN58" s="30">
        <f t="shared" si="12"/>
        <v>2.5</v>
      </c>
      <c r="AO58" s="41">
        <v>12.85</v>
      </c>
      <c r="AP58" s="41">
        <v>21.64</v>
      </c>
      <c r="AQ58" s="30">
        <f t="shared" si="13"/>
        <v>2.5</v>
      </c>
      <c r="AR58" s="29">
        <v>55.3</v>
      </c>
      <c r="AS58" s="29">
        <v>79.08</v>
      </c>
      <c r="AT58" s="30">
        <f t="shared" si="14"/>
        <v>3.75</v>
      </c>
      <c r="AU58" s="46">
        <v>84.2</v>
      </c>
      <c r="AV58" s="46">
        <v>86.21</v>
      </c>
      <c r="AW58" s="30">
        <f t="shared" si="15"/>
        <v>4.375</v>
      </c>
      <c r="AX58" s="48">
        <v>86.87</v>
      </c>
      <c r="AY58" s="48">
        <v>87.28</v>
      </c>
      <c r="AZ58" s="30">
        <f t="shared" si="16"/>
        <v>1.563</v>
      </c>
      <c r="BA58" s="48">
        <v>91.5</v>
      </c>
      <c r="BB58" s="48">
        <v>91.89</v>
      </c>
      <c r="BC58" s="30">
        <f t="shared" si="17"/>
        <v>2.188</v>
      </c>
    </row>
    <row r="59" s="3" customFormat="true" ht="11.25" spans="1:55">
      <c r="A59" s="21">
        <v>55</v>
      </c>
      <c r="B59" s="22" t="s">
        <v>27</v>
      </c>
      <c r="C59" s="21" t="s">
        <v>84</v>
      </c>
      <c r="D59" s="23">
        <f t="shared" si="0"/>
        <v>73.125</v>
      </c>
      <c r="E59" s="29">
        <v>34.97</v>
      </c>
      <c r="F59" s="29">
        <v>31.79</v>
      </c>
      <c r="G59" s="30">
        <f t="shared" si="1"/>
        <v>7.5</v>
      </c>
      <c r="H59" s="29">
        <v>100</v>
      </c>
      <c r="I59" s="29">
        <v>100</v>
      </c>
      <c r="J59" s="30">
        <f t="shared" si="2"/>
        <v>10</v>
      </c>
      <c r="K59" s="29">
        <v>118.78</v>
      </c>
      <c r="L59" s="29">
        <v>127.5</v>
      </c>
      <c r="M59" s="30">
        <f t="shared" si="3"/>
        <v>5</v>
      </c>
      <c r="N59" s="31">
        <v>-0.16</v>
      </c>
      <c r="O59" s="32">
        <v>18.23</v>
      </c>
      <c r="P59" s="30">
        <f t="shared" si="4"/>
        <v>2.5</v>
      </c>
      <c r="Q59" s="31">
        <v>7</v>
      </c>
      <c r="R59" s="32">
        <v>13.91</v>
      </c>
      <c r="S59" s="30">
        <f t="shared" si="5"/>
        <v>2.5</v>
      </c>
      <c r="T59" s="29">
        <v>34.2</v>
      </c>
      <c r="U59" s="33">
        <v>30.26</v>
      </c>
      <c r="V59" s="30">
        <f t="shared" si="6"/>
        <v>5</v>
      </c>
      <c r="W59" s="29">
        <v>2.14</v>
      </c>
      <c r="X59" s="33">
        <v>2.11</v>
      </c>
      <c r="Y59" s="30">
        <f t="shared" si="7"/>
        <v>5</v>
      </c>
      <c r="Z59" s="33">
        <v>16</v>
      </c>
      <c r="AA59" s="33">
        <v>15.62</v>
      </c>
      <c r="AB59" s="30">
        <f t="shared" si="8"/>
        <v>3.125</v>
      </c>
      <c r="AC59" s="33">
        <v>67.01</v>
      </c>
      <c r="AD59" s="29">
        <v>69.07</v>
      </c>
      <c r="AE59" s="30">
        <f t="shared" si="9"/>
        <v>5</v>
      </c>
      <c r="AF59" s="29">
        <v>7.62</v>
      </c>
      <c r="AG59" s="29">
        <v>7.52</v>
      </c>
      <c r="AH59" s="30">
        <f t="shared" si="10"/>
        <v>5</v>
      </c>
      <c r="AI59" s="29">
        <v>18.84</v>
      </c>
      <c r="AJ59" s="29">
        <v>19.48</v>
      </c>
      <c r="AK59" s="30">
        <f t="shared" si="11"/>
        <v>3.125</v>
      </c>
      <c r="AL59" s="40">
        <v>9.24</v>
      </c>
      <c r="AM59" s="41">
        <v>9.19</v>
      </c>
      <c r="AN59" s="30">
        <f t="shared" si="12"/>
        <v>2.5</v>
      </c>
      <c r="AO59" s="41">
        <v>7.23</v>
      </c>
      <c r="AP59" s="41">
        <v>7.8</v>
      </c>
      <c r="AQ59" s="30">
        <f t="shared" si="13"/>
        <v>5</v>
      </c>
      <c r="AR59" s="29">
        <v>134.11</v>
      </c>
      <c r="AS59" s="29">
        <v>172.89</v>
      </c>
      <c r="AT59" s="30">
        <f t="shared" si="14"/>
        <v>2.5</v>
      </c>
      <c r="AU59" s="46">
        <v>85.88</v>
      </c>
      <c r="AV59" s="46">
        <v>87.4</v>
      </c>
      <c r="AW59" s="30">
        <f t="shared" si="15"/>
        <v>4.375</v>
      </c>
      <c r="AX59" s="48">
        <v>89.83</v>
      </c>
      <c r="AY59" s="48">
        <v>92.24</v>
      </c>
      <c r="AZ59" s="30">
        <f t="shared" si="16"/>
        <v>2.5</v>
      </c>
      <c r="BA59" s="48">
        <v>94.12</v>
      </c>
      <c r="BB59" s="48">
        <v>94.35</v>
      </c>
      <c r="BC59" s="30">
        <f t="shared" si="17"/>
        <v>2.5</v>
      </c>
    </row>
    <row r="60" s="3" customFormat="true" ht="11.25" spans="1:55">
      <c r="A60" s="21">
        <v>56</v>
      </c>
      <c r="B60" s="22" t="s">
        <v>27</v>
      </c>
      <c r="C60" s="21" t="s">
        <v>85</v>
      </c>
      <c r="D60" s="23">
        <f t="shared" si="0"/>
        <v>81.875</v>
      </c>
      <c r="E60" s="29">
        <v>34.53</v>
      </c>
      <c r="F60" s="29">
        <v>35.27</v>
      </c>
      <c r="G60" s="30">
        <f t="shared" si="1"/>
        <v>15</v>
      </c>
      <c r="H60" s="29">
        <v>100</v>
      </c>
      <c r="I60" s="29">
        <v>100</v>
      </c>
      <c r="J60" s="30">
        <f t="shared" si="2"/>
        <v>10</v>
      </c>
      <c r="K60" s="29">
        <v>124.84</v>
      </c>
      <c r="L60" s="29">
        <v>120.34</v>
      </c>
      <c r="M60" s="30">
        <f t="shared" si="3"/>
        <v>6.25</v>
      </c>
      <c r="N60" s="31">
        <v>-1.7</v>
      </c>
      <c r="O60" s="32">
        <v>2.38</v>
      </c>
      <c r="P60" s="30">
        <f t="shared" si="4"/>
        <v>2.5</v>
      </c>
      <c r="Q60" s="31">
        <v>2.97</v>
      </c>
      <c r="R60" s="32">
        <v>10.15</v>
      </c>
      <c r="S60" s="30">
        <f t="shared" si="5"/>
        <v>2.5</v>
      </c>
      <c r="T60" s="29">
        <v>37.09</v>
      </c>
      <c r="U60" s="33">
        <v>36.28</v>
      </c>
      <c r="V60" s="30">
        <f t="shared" si="6"/>
        <v>4.375</v>
      </c>
      <c r="W60" s="29">
        <v>0.44</v>
      </c>
      <c r="X60" s="33">
        <v>0.17</v>
      </c>
      <c r="Y60" s="30">
        <f t="shared" si="7"/>
        <v>5</v>
      </c>
      <c r="Z60" s="33">
        <v>12.16</v>
      </c>
      <c r="AA60" s="33">
        <v>11.32</v>
      </c>
      <c r="AB60" s="30">
        <f t="shared" si="8"/>
        <v>4.375</v>
      </c>
      <c r="AC60" s="33">
        <v>58.46</v>
      </c>
      <c r="AD60" s="29">
        <v>56.78</v>
      </c>
      <c r="AE60" s="30">
        <f t="shared" si="9"/>
        <v>3.75</v>
      </c>
      <c r="AF60" s="29">
        <v>8.87</v>
      </c>
      <c r="AG60" s="29">
        <v>8.73</v>
      </c>
      <c r="AH60" s="30">
        <f t="shared" si="10"/>
        <v>5</v>
      </c>
      <c r="AI60" s="29">
        <v>17.92</v>
      </c>
      <c r="AJ60" s="29">
        <v>20.48</v>
      </c>
      <c r="AK60" s="30">
        <f t="shared" si="11"/>
        <v>3.125</v>
      </c>
      <c r="AL60" s="40">
        <v>5.88</v>
      </c>
      <c r="AM60" s="41">
        <v>12.25</v>
      </c>
      <c r="AN60" s="30">
        <f t="shared" si="12"/>
        <v>3.125</v>
      </c>
      <c r="AO60" s="41">
        <v>10.52</v>
      </c>
      <c r="AP60" s="41">
        <v>8.89</v>
      </c>
      <c r="AQ60" s="30">
        <f t="shared" si="13"/>
        <v>5</v>
      </c>
      <c r="AR60" s="29">
        <v>227.38</v>
      </c>
      <c r="AS60" s="29">
        <v>148.24</v>
      </c>
      <c r="AT60" s="30">
        <f t="shared" si="14"/>
        <v>3.125</v>
      </c>
      <c r="AU60" s="46">
        <v>90.12</v>
      </c>
      <c r="AV60" s="46">
        <v>89.33</v>
      </c>
      <c r="AW60" s="30">
        <f t="shared" si="15"/>
        <v>5</v>
      </c>
      <c r="AX60" s="48">
        <v>90.94</v>
      </c>
      <c r="AY60" s="48">
        <v>86.19</v>
      </c>
      <c r="AZ60" s="30">
        <f t="shared" si="16"/>
        <v>1.25</v>
      </c>
      <c r="BA60" s="48">
        <v>94.55</v>
      </c>
      <c r="BB60" s="48">
        <v>93.25</v>
      </c>
      <c r="BC60" s="30">
        <f t="shared" si="17"/>
        <v>2.5</v>
      </c>
    </row>
    <row r="61" s="3" customFormat="true" ht="11.25" spans="1:55">
      <c r="A61" s="21">
        <v>57</v>
      </c>
      <c r="B61" s="22" t="s">
        <v>28</v>
      </c>
      <c r="C61" s="21" t="s">
        <v>86</v>
      </c>
      <c r="D61" s="23">
        <f t="shared" si="0"/>
        <v>70.938</v>
      </c>
      <c r="E61" s="29">
        <v>30.42</v>
      </c>
      <c r="F61" s="29">
        <v>32.38</v>
      </c>
      <c r="G61" s="30">
        <f t="shared" si="1"/>
        <v>9.375</v>
      </c>
      <c r="H61" s="29">
        <v>50</v>
      </c>
      <c r="I61" s="29">
        <v>50</v>
      </c>
      <c r="J61" s="30">
        <f t="shared" si="2"/>
        <v>5</v>
      </c>
      <c r="K61" s="29">
        <v>109.62</v>
      </c>
      <c r="L61" s="29">
        <v>114.99</v>
      </c>
      <c r="M61" s="30">
        <f t="shared" si="3"/>
        <v>7.5</v>
      </c>
      <c r="N61" s="31">
        <v>-5.01</v>
      </c>
      <c r="O61" s="32">
        <v>9.19</v>
      </c>
      <c r="P61" s="30">
        <f t="shared" si="4"/>
        <v>2.5</v>
      </c>
      <c r="Q61" s="31">
        <v>1.84</v>
      </c>
      <c r="R61" s="32">
        <v>3.87</v>
      </c>
      <c r="S61" s="30">
        <f t="shared" si="5"/>
        <v>2.5</v>
      </c>
      <c r="T61" s="29">
        <v>32.78</v>
      </c>
      <c r="U61" s="33">
        <v>36.06</v>
      </c>
      <c r="V61" s="30">
        <f t="shared" si="6"/>
        <v>3.75</v>
      </c>
      <c r="W61" s="29">
        <v>0</v>
      </c>
      <c r="X61" s="33">
        <v>0</v>
      </c>
      <c r="Y61" s="30">
        <f t="shared" si="7"/>
        <v>5</v>
      </c>
      <c r="Z61" s="33">
        <v>9.67</v>
      </c>
      <c r="AA61" s="33">
        <v>8.81</v>
      </c>
      <c r="AB61" s="30">
        <f t="shared" si="8"/>
        <v>5</v>
      </c>
      <c r="AC61" s="33">
        <v>60.43</v>
      </c>
      <c r="AD61" s="29">
        <v>60.04</v>
      </c>
      <c r="AE61" s="30">
        <f t="shared" si="9"/>
        <v>5</v>
      </c>
      <c r="AF61" s="29">
        <v>9.04</v>
      </c>
      <c r="AG61" s="29">
        <v>8.08</v>
      </c>
      <c r="AH61" s="30">
        <f t="shared" si="10"/>
        <v>5</v>
      </c>
      <c r="AI61" s="29">
        <v>23.96</v>
      </c>
      <c r="AJ61" s="29">
        <v>24.12</v>
      </c>
      <c r="AK61" s="30">
        <f t="shared" si="11"/>
        <v>3.125</v>
      </c>
      <c r="AL61" s="40">
        <v>11.09</v>
      </c>
      <c r="AM61" s="41">
        <v>11.52</v>
      </c>
      <c r="AN61" s="30">
        <f t="shared" si="12"/>
        <v>3.125</v>
      </c>
      <c r="AO61" s="41">
        <v>10.26</v>
      </c>
      <c r="AP61" s="41">
        <v>22.75</v>
      </c>
      <c r="AQ61" s="30">
        <f t="shared" si="13"/>
        <v>2.5</v>
      </c>
      <c r="AR61" s="29">
        <v>122.61</v>
      </c>
      <c r="AS61" s="29">
        <v>104.03</v>
      </c>
      <c r="AT61" s="30">
        <f t="shared" si="14"/>
        <v>3.125</v>
      </c>
      <c r="AU61" s="46">
        <v>86.86</v>
      </c>
      <c r="AV61" s="46">
        <v>86.2</v>
      </c>
      <c r="AW61" s="30">
        <f t="shared" si="15"/>
        <v>3.75</v>
      </c>
      <c r="AX61" s="48">
        <v>87.83</v>
      </c>
      <c r="AY61" s="48">
        <v>90</v>
      </c>
      <c r="AZ61" s="30">
        <f t="shared" si="16"/>
        <v>2.5</v>
      </c>
      <c r="BA61" s="48">
        <v>89.48</v>
      </c>
      <c r="BB61" s="48">
        <v>92.27</v>
      </c>
      <c r="BC61" s="30">
        <f t="shared" si="17"/>
        <v>2.188</v>
      </c>
    </row>
    <row r="62" s="3" customFormat="true" ht="11.25" spans="1:55">
      <c r="A62" s="21">
        <v>58</v>
      </c>
      <c r="B62" s="22" t="s">
        <v>28</v>
      </c>
      <c r="C62" s="21" t="s">
        <v>87</v>
      </c>
      <c r="D62" s="23">
        <f t="shared" si="0"/>
        <v>71.25</v>
      </c>
      <c r="E62" s="29">
        <v>32.86</v>
      </c>
      <c r="F62" s="29">
        <v>31.41</v>
      </c>
      <c r="G62" s="30">
        <f t="shared" si="1"/>
        <v>7.5</v>
      </c>
      <c r="H62" s="29">
        <v>100</v>
      </c>
      <c r="I62" s="29">
        <v>100</v>
      </c>
      <c r="J62" s="30">
        <f t="shared" si="2"/>
        <v>10</v>
      </c>
      <c r="K62" s="29">
        <v>109.42</v>
      </c>
      <c r="L62" s="29">
        <v>114.43</v>
      </c>
      <c r="M62" s="30">
        <f t="shared" si="3"/>
        <v>7.5</v>
      </c>
      <c r="N62" s="31">
        <v>-3.45</v>
      </c>
      <c r="O62" s="32">
        <v>9.92</v>
      </c>
      <c r="P62" s="30">
        <f t="shared" si="4"/>
        <v>2.5</v>
      </c>
      <c r="Q62" s="31">
        <v>-0.2</v>
      </c>
      <c r="R62" s="32">
        <v>25.39</v>
      </c>
      <c r="S62" s="30">
        <f t="shared" si="5"/>
        <v>2.5</v>
      </c>
      <c r="T62" s="29">
        <v>9.09</v>
      </c>
      <c r="U62" s="33">
        <v>6.27</v>
      </c>
      <c r="V62" s="30">
        <f t="shared" si="6"/>
        <v>5</v>
      </c>
      <c r="W62" s="29">
        <v>0</v>
      </c>
      <c r="X62" s="33">
        <v>0</v>
      </c>
      <c r="Y62" s="30">
        <f t="shared" si="7"/>
        <v>5</v>
      </c>
      <c r="Z62" s="33">
        <v>12.38</v>
      </c>
      <c r="AA62" s="33">
        <v>12.72</v>
      </c>
      <c r="AB62" s="30">
        <f t="shared" si="8"/>
        <v>2.5</v>
      </c>
      <c r="AC62" s="33">
        <v>63.02</v>
      </c>
      <c r="AD62" s="29">
        <v>63.51</v>
      </c>
      <c r="AE62" s="30">
        <f t="shared" si="9"/>
        <v>5</v>
      </c>
      <c r="AF62" s="29">
        <v>6.92</v>
      </c>
      <c r="AG62" s="29">
        <v>7.77</v>
      </c>
      <c r="AH62" s="30">
        <f t="shared" si="10"/>
        <v>5</v>
      </c>
      <c r="AI62" s="29">
        <v>0</v>
      </c>
      <c r="AJ62" s="29">
        <v>0</v>
      </c>
      <c r="AK62" s="30">
        <f t="shared" si="11"/>
        <v>2.5</v>
      </c>
      <c r="AL62" s="40">
        <v>0</v>
      </c>
      <c r="AM62" s="41">
        <v>0</v>
      </c>
      <c r="AN62" s="30">
        <f t="shared" si="12"/>
        <v>2.5</v>
      </c>
      <c r="AO62" s="43">
        <v>0</v>
      </c>
      <c r="AP62" s="43">
        <v>0</v>
      </c>
      <c r="AQ62" s="30">
        <f t="shared" si="13"/>
        <v>2.5</v>
      </c>
      <c r="AR62" s="29">
        <v>0</v>
      </c>
      <c r="AS62" s="29">
        <v>0</v>
      </c>
      <c r="AT62" s="30">
        <f t="shared" si="14"/>
        <v>5</v>
      </c>
      <c r="AU62" s="46">
        <v>82.04</v>
      </c>
      <c r="AV62" s="46">
        <v>81.23</v>
      </c>
      <c r="AW62" s="30">
        <f t="shared" si="15"/>
        <v>2.5</v>
      </c>
      <c r="AX62" s="48">
        <v>88.69</v>
      </c>
      <c r="AY62" s="48">
        <v>91.38</v>
      </c>
      <c r="AZ62" s="30">
        <f t="shared" si="16"/>
        <v>2.5</v>
      </c>
      <c r="BA62" s="48">
        <v>91.25</v>
      </c>
      <c r="BB62" s="48">
        <v>91.18</v>
      </c>
      <c r="BC62" s="30">
        <f t="shared" si="17"/>
        <v>1.25</v>
      </c>
    </row>
    <row r="63" s="3" customFormat="true" ht="11.25" spans="1:55">
      <c r="A63" s="21">
        <v>59</v>
      </c>
      <c r="B63" s="22" t="s">
        <v>28</v>
      </c>
      <c r="C63" s="21" t="s">
        <v>88</v>
      </c>
      <c r="D63" s="23">
        <f t="shared" si="0"/>
        <v>74.063</v>
      </c>
      <c r="E63" s="29">
        <v>27.9</v>
      </c>
      <c r="F63" s="29">
        <v>28.92</v>
      </c>
      <c r="G63" s="30">
        <f t="shared" si="1"/>
        <v>9.375</v>
      </c>
      <c r="H63" s="29">
        <v>100</v>
      </c>
      <c r="I63" s="29">
        <v>66.67</v>
      </c>
      <c r="J63" s="30">
        <f t="shared" si="2"/>
        <v>10</v>
      </c>
      <c r="K63" s="29">
        <v>100.72</v>
      </c>
      <c r="L63" s="29">
        <v>108.86</v>
      </c>
      <c r="M63" s="30">
        <f t="shared" si="3"/>
        <v>10</v>
      </c>
      <c r="N63" s="31">
        <v>-4.09</v>
      </c>
      <c r="O63" s="32">
        <v>-10.51</v>
      </c>
      <c r="P63" s="30">
        <f t="shared" si="4"/>
        <v>4.375</v>
      </c>
      <c r="Q63" s="31">
        <v>-9.71</v>
      </c>
      <c r="R63" s="32">
        <v>5.38</v>
      </c>
      <c r="S63" s="30">
        <f t="shared" si="5"/>
        <v>2.5</v>
      </c>
      <c r="T63" s="29">
        <v>36.67</v>
      </c>
      <c r="U63" s="33">
        <v>39.89</v>
      </c>
      <c r="V63" s="30">
        <f t="shared" si="6"/>
        <v>3.75</v>
      </c>
      <c r="W63" s="29">
        <v>9.5</v>
      </c>
      <c r="X63" s="33">
        <v>10.72</v>
      </c>
      <c r="Y63" s="30">
        <f t="shared" si="7"/>
        <v>2.5</v>
      </c>
      <c r="Z63" s="33">
        <v>11.48</v>
      </c>
      <c r="AA63" s="33">
        <v>13.78</v>
      </c>
      <c r="AB63" s="30">
        <f t="shared" si="8"/>
        <v>2.5</v>
      </c>
      <c r="AC63" s="33">
        <v>64.78</v>
      </c>
      <c r="AD63" s="29">
        <v>62.47</v>
      </c>
      <c r="AE63" s="30">
        <f t="shared" si="9"/>
        <v>5</v>
      </c>
      <c r="AF63" s="29">
        <v>8.53</v>
      </c>
      <c r="AG63" s="29">
        <v>9.1</v>
      </c>
      <c r="AH63" s="30">
        <f t="shared" si="10"/>
        <v>5</v>
      </c>
      <c r="AI63" s="29">
        <v>23.54</v>
      </c>
      <c r="AJ63" s="29">
        <v>24.76</v>
      </c>
      <c r="AK63" s="30">
        <f t="shared" si="11"/>
        <v>3.125</v>
      </c>
      <c r="AL63" s="40">
        <v>9.06</v>
      </c>
      <c r="AM63" s="41">
        <v>9.46</v>
      </c>
      <c r="AN63" s="30">
        <f t="shared" si="12"/>
        <v>3.125</v>
      </c>
      <c r="AO63" s="41">
        <v>9.44</v>
      </c>
      <c r="AP63" s="41">
        <v>17.67</v>
      </c>
      <c r="AQ63" s="30">
        <f t="shared" si="13"/>
        <v>2.5</v>
      </c>
      <c r="AR63" s="29">
        <v>68.25</v>
      </c>
      <c r="AS63" s="29">
        <v>86.28</v>
      </c>
      <c r="AT63" s="30">
        <f t="shared" si="14"/>
        <v>3.75</v>
      </c>
      <c r="AU63" s="46">
        <v>83.59</v>
      </c>
      <c r="AV63" s="46">
        <v>81.13</v>
      </c>
      <c r="AW63" s="30">
        <f t="shared" si="15"/>
        <v>2.5</v>
      </c>
      <c r="AX63" s="48">
        <v>86.72</v>
      </c>
      <c r="AY63" s="48">
        <v>88.99</v>
      </c>
      <c r="AZ63" s="30">
        <f t="shared" si="16"/>
        <v>1.563</v>
      </c>
      <c r="BA63" s="48">
        <v>90.57</v>
      </c>
      <c r="BB63" s="48">
        <v>94.48</v>
      </c>
      <c r="BC63" s="30">
        <f t="shared" si="17"/>
        <v>2.5</v>
      </c>
    </row>
    <row r="64" s="3" customFormat="true" ht="11.25" spans="1:55">
      <c r="A64" s="21">
        <v>60</v>
      </c>
      <c r="B64" s="22" t="s">
        <v>28</v>
      </c>
      <c r="C64" s="21" t="s">
        <v>89</v>
      </c>
      <c r="D64" s="23">
        <f t="shared" si="0"/>
        <v>76.25</v>
      </c>
      <c r="E64" s="29">
        <v>27.35</v>
      </c>
      <c r="F64" s="29">
        <v>28.41</v>
      </c>
      <c r="G64" s="30">
        <f t="shared" si="1"/>
        <v>9.375</v>
      </c>
      <c r="H64" s="29">
        <v>100</v>
      </c>
      <c r="I64" s="29">
        <v>100</v>
      </c>
      <c r="J64" s="30">
        <f t="shared" si="2"/>
        <v>10</v>
      </c>
      <c r="K64" s="29">
        <v>116.57</v>
      </c>
      <c r="L64" s="29">
        <v>117.61</v>
      </c>
      <c r="M64" s="30">
        <f t="shared" si="3"/>
        <v>5</v>
      </c>
      <c r="N64" s="31">
        <v>-12.75</v>
      </c>
      <c r="O64" s="32">
        <v>13.95</v>
      </c>
      <c r="P64" s="30">
        <f t="shared" si="4"/>
        <v>2.5</v>
      </c>
      <c r="Q64" s="31">
        <v>1.39</v>
      </c>
      <c r="R64" s="32">
        <v>-7.55</v>
      </c>
      <c r="S64" s="30">
        <f t="shared" si="5"/>
        <v>5</v>
      </c>
      <c r="T64" s="29">
        <v>30.17</v>
      </c>
      <c r="U64" s="33">
        <v>27.37</v>
      </c>
      <c r="V64" s="30">
        <f t="shared" si="6"/>
        <v>5</v>
      </c>
      <c r="W64" s="29">
        <v>6.55</v>
      </c>
      <c r="X64" s="33">
        <v>5.19</v>
      </c>
      <c r="Y64" s="30">
        <f t="shared" si="7"/>
        <v>4.375</v>
      </c>
      <c r="Z64" s="33">
        <v>15.88</v>
      </c>
      <c r="AA64" s="33">
        <v>14.72</v>
      </c>
      <c r="AB64" s="30">
        <f t="shared" si="8"/>
        <v>3.125</v>
      </c>
      <c r="AC64" s="33">
        <v>63.5</v>
      </c>
      <c r="AD64" s="29">
        <v>63.79</v>
      </c>
      <c r="AE64" s="30">
        <f t="shared" si="9"/>
        <v>5</v>
      </c>
      <c r="AF64" s="29">
        <v>8.01</v>
      </c>
      <c r="AG64" s="29">
        <v>8.21</v>
      </c>
      <c r="AH64" s="30">
        <f t="shared" si="10"/>
        <v>5</v>
      </c>
      <c r="AI64" s="29">
        <v>27.16</v>
      </c>
      <c r="AJ64" s="29">
        <v>26.56</v>
      </c>
      <c r="AK64" s="30">
        <f t="shared" si="11"/>
        <v>3.75</v>
      </c>
      <c r="AL64" s="40">
        <v>11.28</v>
      </c>
      <c r="AM64" s="41">
        <v>12.91</v>
      </c>
      <c r="AN64" s="30">
        <f t="shared" si="12"/>
        <v>3.125</v>
      </c>
      <c r="AO64" s="41">
        <v>15.16</v>
      </c>
      <c r="AP64" s="41">
        <v>20.62</v>
      </c>
      <c r="AQ64" s="30">
        <f t="shared" si="13"/>
        <v>2.5</v>
      </c>
      <c r="AR64" s="29">
        <v>106.95</v>
      </c>
      <c r="AS64" s="29">
        <v>125.11</v>
      </c>
      <c r="AT64" s="30">
        <f t="shared" si="14"/>
        <v>2.5</v>
      </c>
      <c r="AU64" s="46">
        <v>85.11</v>
      </c>
      <c r="AV64" s="46">
        <v>88.74</v>
      </c>
      <c r="AW64" s="30">
        <f t="shared" si="15"/>
        <v>5</v>
      </c>
      <c r="AX64" s="48">
        <v>87.14</v>
      </c>
      <c r="AY64" s="48">
        <v>90.91</v>
      </c>
      <c r="AZ64" s="30">
        <f t="shared" si="16"/>
        <v>2.5</v>
      </c>
      <c r="BA64" s="48">
        <v>91.24</v>
      </c>
      <c r="BB64" s="48">
        <v>94.32</v>
      </c>
      <c r="BC64" s="30">
        <f t="shared" si="17"/>
        <v>2.5</v>
      </c>
    </row>
    <row r="65" s="3" customFormat="true" ht="11.25" spans="1:55">
      <c r="A65" s="21">
        <v>61</v>
      </c>
      <c r="B65" s="22" t="s">
        <v>29</v>
      </c>
      <c r="C65" s="21" t="s">
        <v>90</v>
      </c>
      <c r="D65" s="23">
        <f t="shared" si="0"/>
        <v>74.375</v>
      </c>
      <c r="E65" s="29">
        <v>37.94</v>
      </c>
      <c r="F65" s="29">
        <v>35.15</v>
      </c>
      <c r="G65" s="30">
        <f t="shared" si="1"/>
        <v>11.25</v>
      </c>
      <c r="H65" s="29">
        <v>100</v>
      </c>
      <c r="I65" s="29">
        <v>0</v>
      </c>
      <c r="J65" s="30">
        <f t="shared" si="2"/>
        <v>5</v>
      </c>
      <c r="K65" s="29">
        <v>104.18</v>
      </c>
      <c r="L65" s="29">
        <v>104.25</v>
      </c>
      <c r="M65" s="30">
        <f t="shared" si="3"/>
        <v>10</v>
      </c>
      <c r="N65" s="31">
        <v>-14.43</v>
      </c>
      <c r="O65" s="32">
        <v>-11.91</v>
      </c>
      <c r="P65" s="30">
        <f t="shared" si="4"/>
        <v>3.75</v>
      </c>
      <c r="Q65" s="31">
        <v>-3.4</v>
      </c>
      <c r="R65" s="32">
        <v>3.74</v>
      </c>
      <c r="S65" s="30">
        <f t="shared" si="5"/>
        <v>2.5</v>
      </c>
      <c r="T65" s="29">
        <v>38.98</v>
      </c>
      <c r="U65" s="33">
        <v>54.41</v>
      </c>
      <c r="V65" s="30">
        <f t="shared" si="6"/>
        <v>2.5</v>
      </c>
      <c r="W65" s="29">
        <v>7.61</v>
      </c>
      <c r="X65" s="33">
        <v>7.78</v>
      </c>
      <c r="Y65" s="30">
        <f t="shared" si="7"/>
        <v>3.75</v>
      </c>
      <c r="Z65" s="33">
        <v>10.98</v>
      </c>
      <c r="AA65" s="33">
        <v>12.4</v>
      </c>
      <c r="AB65" s="30">
        <f t="shared" si="8"/>
        <v>2.5</v>
      </c>
      <c r="AC65" s="33">
        <v>70.32</v>
      </c>
      <c r="AD65" s="29">
        <v>66.7</v>
      </c>
      <c r="AE65" s="30">
        <f t="shared" si="9"/>
        <v>5</v>
      </c>
      <c r="AF65" s="29">
        <v>7.99</v>
      </c>
      <c r="AG65" s="29">
        <v>7.71</v>
      </c>
      <c r="AH65" s="30">
        <f t="shared" si="10"/>
        <v>5</v>
      </c>
      <c r="AI65" s="29">
        <v>29.1</v>
      </c>
      <c r="AJ65" s="29">
        <v>27.91</v>
      </c>
      <c r="AK65" s="30">
        <f t="shared" si="11"/>
        <v>3.75</v>
      </c>
      <c r="AL65" s="40">
        <v>14.11</v>
      </c>
      <c r="AM65" s="41">
        <v>15.22</v>
      </c>
      <c r="AN65" s="30">
        <f t="shared" si="12"/>
        <v>4.375</v>
      </c>
      <c r="AO65" s="41">
        <v>12.14</v>
      </c>
      <c r="AP65" s="41">
        <v>17.72</v>
      </c>
      <c r="AQ65" s="30">
        <f t="shared" si="13"/>
        <v>2.5</v>
      </c>
      <c r="AR65" s="29">
        <v>113.63</v>
      </c>
      <c r="AS65" s="29">
        <v>130.05</v>
      </c>
      <c r="AT65" s="30">
        <f t="shared" si="14"/>
        <v>2.5</v>
      </c>
      <c r="AU65" s="46">
        <v>88.2</v>
      </c>
      <c r="AV65" s="46">
        <v>96.37</v>
      </c>
      <c r="AW65" s="30">
        <f t="shared" si="15"/>
        <v>5</v>
      </c>
      <c r="AX65" s="48">
        <v>91.77</v>
      </c>
      <c r="AY65" s="48">
        <v>98.6</v>
      </c>
      <c r="AZ65" s="30">
        <f t="shared" si="16"/>
        <v>2.5</v>
      </c>
      <c r="BA65" s="48">
        <v>94.3</v>
      </c>
      <c r="BB65" s="48">
        <v>97.29</v>
      </c>
      <c r="BC65" s="30">
        <f t="shared" si="17"/>
        <v>2.5</v>
      </c>
    </row>
    <row r="66" s="3" customFormat="true" ht="11.25" spans="1:55">
      <c r="A66" s="21">
        <v>62</v>
      </c>
      <c r="B66" s="22" t="s">
        <v>29</v>
      </c>
      <c r="C66" s="21" t="s">
        <v>91</v>
      </c>
      <c r="D66" s="23">
        <f t="shared" si="0"/>
        <v>74.375</v>
      </c>
      <c r="E66" s="29">
        <v>30.25</v>
      </c>
      <c r="F66" s="29">
        <v>25.63</v>
      </c>
      <c r="G66" s="30">
        <f t="shared" si="1"/>
        <v>7.5</v>
      </c>
      <c r="H66" s="29">
        <v>50</v>
      </c>
      <c r="I66" s="29">
        <v>100</v>
      </c>
      <c r="J66" s="30">
        <f t="shared" si="2"/>
        <v>10</v>
      </c>
      <c r="K66" s="29">
        <v>102.22</v>
      </c>
      <c r="L66" s="29">
        <v>101.64</v>
      </c>
      <c r="M66" s="30">
        <f t="shared" si="3"/>
        <v>10</v>
      </c>
      <c r="N66" s="31">
        <v>-3.39</v>
      </c>
      <c r="O66" s="32">
        <v>-4.31</v>
      </c>
      <c r="P66" s="30">
        <f t="shared" si="4"/>
        <v>3.125</v>
      </c>
      <c r="Q66" s="31">
        <v>0.97</v>
      </c>
      <c r="R66" s="32">
        <v>-0.85</v>
      </c>
      <c r="S66" s="30">
        <f t="shared" si="5"/>
        <v>4.375</v>
      </c>
      <c r="T66" s="29">
        <v>51.56</v>
      </c>
      <c r="U66" s="33">
        <v>57.66</v>
      </c>
      <c r="V66" s="30">
        <f t="shared" si="6"/>
        <v>2.5</v>
      </c>
      <c r="W66" s="29">
        <v>13.96</v>
      </c>
      <c r="X66" s="33">
        <v>11.64</v>
      </c>
      <c r="Y66" s="30">
        <f t="shared" si="7"/>
        <v>3.125</v>
      </c>
      <c r="Z66" s="33">
        <v>14.6</v>
      </c>
      <c r="AA66" s="33">
        <v>12.84</v>
      </c>
      <c r="AB66" s="30">
        <f t="shared" si="8"/>
        <v>3.125</v>
      </c>
      <c r="AC66" s="33">
        <v>71.76</v>
      </c>
      <c r="AD66" s="29">
        <v>69.55</v>
      </c>
      <c r="AE66" s="30">
        <f t="shared" si="9"/>
        <v>5</v>
      </c>
      <c r="AF66" s="29">
        <v>9.13</v>
      </c>
      <c r="AG66" s="29">
        <v>8.35</v>
      </c>
      <c r="AH66" s="30">
        <f t="shared" si="10"/>
        <v>5</v>
      </c>
      <c r="AI66" s="29">
        <v>25.1</v>
      </c>
      <c r="AJ66" s="29">
        <v>24.65</v>
      </c>
      <c r="AK66" s="30">
        <f t="shared" si="11"/>
        <v>2.5</v>
      </c>
      <c r="AL66" s="40">
        <v>8.99</v>
      </c>
      <c r="AM66" s="41">
        <v>9.76</v>
      </c>
      <c r="AN66" s="30">
        <f t="shared" si="12"/>
        <v>3.125</v>
      </c>
      <c r="AO66" s="41">
        <v>13.71</v>
      </c>
      <c r="AP66" s="41">
        <v>15.61</v>
      </c>
      <c r="AQ66" s="30">
        <f t="shared" si="13"/>
        <v>2.5</v>
      </c>
      <c r="AR66" s="29">
        <v>95.14</v>
      </c>
      <c r="AS66" s="29">
        <v>146.07</v>
      </c>
      <c r="AT66" s="30">
        <f t="shared" si="14"/>
        <v>2.5</v>
      </c>
      <c r="AU66" s="46">
        <v>91.84</v>
      </c>
      <c r="AV66" s="46">
        <v>90.46</v>
      </c>
      <c r="AW66" s="30">
        <f t="shared" si="15"/>
        <v>5</v>
      </c>
      <c r="AX66" s="48">
        <v>94.18</v>
      </c>
      <c r="AY66" s="48">
        <v>95.14</v>
      </c>
      <c r="AZ66" s="30">
        <f t="shared" si="16"/>
        <v>2.5</v>
      </c>
      <c r="BA66" s="48">
        <v>94.07</v>
      </c>
      <c r="BB66" s="48">
        <v>93.64</v>
      </c>
      <c r="BC66" s="30">
        <f t="shared" si="17"/>
        <v>2.5</v>
      </c>
    </row>
    <row r="67" s="3" customFormat="true" ht="11.25" spans="1:55">
      <c r="A67" s="21">
        <v>63</v>
      </c>
      <c r="B67" s="22" t="s">
        <v>29</v>
      </c>
      <c r="C67" s="21" t="s">
        <v>92</v>
      </c>
      <c r="D67" s="23">
        <f t="shared" si="0"/>
        <v>80.625</v>
      </c>
      <c r="E67" s="29">
        <v>36.95</v>
      </c>
      <c r="F67" s="29">
        <v>37.67</v>
      </c>
      <c r="G67" s="30">
        <f t="shared" si="1"/>
        <v>15</v>
      </c>
      <c r="H67" s="29">
        <v>80</v>
      </c>
      <c r="I67" s="29">
        <v>50</v>
      </c>
      <c r="J67" s="30">
        <f t="shared" si="2"/>
        <v>5</v>
      </c>
      <c r="K67" s="29">
        <v>112.22</v>
      </c>
      <c r="L67" s="29">
        <v>110.66</v>
      </c>
      <c r="M67" s="30">
        <f t="shared" si="3"/>
        <v>10</v>
      </c>
      <c r="N67" s="31">
        <v>-10.42</v>
      </c>
      <c r="O67" s="32">
        <v>-18.77</v>
      </c>
      <c r="P67" s="30">
        <f t="shared" si="4"/>
        <v>4.375</v>
      </c>
      <c r="Q67" s="31">
        <v>-13.25</v>
      </c>
      <c r="R67" s="32">
        <v>1.59</v>
      </c>
      <c r="S67" s="30">
        <f t="shared" si="5"/>
        <v>2.5</v>
      </c>
      <c r="T67" s="29">
        <v>60</v>
      </c>
      <c r="U67" s="33">
        <v>55.48</v>
      </c>
      <c r="V67" s="30">
        <f t="shared" si="6"/>
        <v>3.125</v>
      </c>
      <c r="W67" s="29">
        <v>12.51</v>
      </c>
      <c r="X67" s="33">
        <v>3.82</v>
      </c>
      <c r="Y67" s="30">
        <f t="shared" si="7"/>
        <v>5</v>
      </c>
      <c r="Z67" s="33">
        <v>15.56</v>
      </c>
      <c r="AA67" s="33">
        <v>13.21</v>
      </c>
      <c r="AB67" s="30">
        <f t="shared" si="8"/>
        <v>3.125</v>
      </c>
      <c r="AC67" s="33">
        <v>67.65</v>
      </c>
      <c r="AD67" s="29">
        <v>63.29</v>
      </c>
      <c r="AE67" s="30">
        <f t="shared" si="9"/>
        <v>5</v>
      </c>
      <c r="AF67" s="29">
        <v>9.49</v>
      </c>
      <c r="AG67" s="29">
        <v>9.73</v>
      </c>
      <c r="AH67" s="30">
        <f t="shared" si="10"/>
        <v>3.75</v>
      </c>
      <c r="AI67" s="29">
        <v>27.76</v>
      </c>
      <c r="AJ67" s="29">
        <v>26.67</v>
      </c>
      <c r="AK67" s="30">
        <f t="shared" si="11"/>
        <v>3.75</v>
      </c>
      <c r="AL67" s="40">
        <v>10.18</v>
      </c>
      <c r="AM67" s="41">
        <v>11.6</v>
      </c>
      <c r="AN67" s="30">
        <f t="shared" si="12"/>
        <v>3.125</v>
      </c>
      <c r="AO67" s="41">
        <v>13.07</v>
      </c>
      <c r="AP67" s="41">
        <v>23.31</v>
      </c>
      <c r="AQ67" s="30">
        <f t="shared" si="13"/>
        <v>2.5</v>
      </c>
      <c r="AR67" s="29">
        <v>86.58</v>
      </c>
      <c r="AS67" s="29">
        <v>86.02</v>
      </c>
      <c r="AT67" s="30">
        <f t="shared" si="14"/>
        <v>4.375</v>
      </c>
      <c r="AU67" s="46">
        <v>93.54</v>
      </c>
      <c r="AV67" s="46">
        <v>95.43</v>
      </c>
      <c r="AW67" s="30">
        <f t="shared" si="15"/>
        <v>5</v>
      </c>
      <c r="AX67" s="48">
        <v>90.93</v>
      </c>
      <c r="AY67" s="48">
        <v>92.03</v>
      </c>
      <c r="AZ67" s="30">
        <f t="shared" si="16"/>
        <v>2.5</v>
      </c>
      <c r="BA67" s="48">
        <v>95.61</v>
      </c>
      <c r="BB67" s="48">
        <v>95.47</v>
      </c>
      <c r="BC67" s="30">
        <f t="shared" si="17"/>
        <v>2.5</v>
      </c>
    </row>
    <row r="68" s="3" customFormat="true" ht="11.25" spans="1:55">
      <c r="A68" s="21">
        <v>64</v>
      </c>
      <c r="B68" s="22" t="s">
        <v>29</v>
      </c>
      <c r="C68" s="21" t="s">
        <v>93</v>
      </c>
      <c r="D68" s="23">
        <f t="shared" si="0"/>
        <v>62.188</v>
      </c>
      <c r="E68" s="29">
        <v>27.05</v>
      </c>
      <c r="F68" s="29">
        <v>25.3</v>
      </c>
      <c r="G68" s="30">
        <f t="shared" si="1"/>
        <v>7.5</v>
      </c>
      <c r="H68" s="29">
        <v>50</v>
      </c>
      <c r="I68" s="29">
        <v>0</v>
      </c>
      <c r="J68" s="30">
        <f t="shared" si="2"/>
        <v>5</v>
      </c>
      <c r="K68" s="29">
        <v>129.36</v>
      </c>
      <c r="L68" s="29">
        <v>122.24</v>
      </c>
      <c r="M68" s="30">
        <f t="shared" si="3"/>
        <v>6.25</v>
      </c>
      <c r="N68" s="31">
        <v>-4.63</v>
      </c>
      <c r="O68" s="32">
        <v>6.3</v>
      </c>
      <c r="P68" s="30">
        <f t="shared" si="4"/>
        <v>2.5</v>
      </c>
      <c r="Q68" s="31">
        <v>-4.14</v>
      </c>
      <c r="R68" s="32">
        <v>0.92</v>
      </c>
      <c r="S68" s="30">
        <f t="shared" si="5"/>
        <v>3.75</v>
      </c>
      <c r="T68" s="29">
        <v>62.59</v>
      </c>
      <c r="U68" s="33">
        <v>68.95</v>
      </c>
      <c r="V68" s="30">
        <f t="shared" si="6"/>
        <v>2.5</v>
      </c>
      <c r="W68" s="29">
        <v>35.17</v>
      </c>
      <c r="X68" s="33">
        <v>37.23</v>
      </c>
      <c r="Y68" s="30">
        <f t="shared" si="7"/>
        <v>2.5</v>
      </c>
      <c r="Z68" s="33">
        <v>14.34</v>
      </c>
      <c r="AA68" s="33">
        <v>12.55</v>
      </c>
      <c r="AB68" s="30">
        <f t="shared" si="8"/>
        <v>3.125</v>
      </c>
      <c r="AC68" s="33">
        <v>75.95</v>
      </c>
      <c r="AD68" s="29">
        <v>73.81</v>
      </c>
      <c r="AE68" s="30">
        <f t="shared" si="9"/>
        <v>5</v>
      </c>
      <c r="AF68" s="29">
        <v>9.2</v>
      </c>
      <c r="AG68" s="29">
        <v>9.11</v>
      </c>
      <c r="AH68" s="30">
        <f t="shared" si="10"/>
        <v>5</v>
      </c>
      <c r="AI68" s="29">
        <v>0</v>
      </c>
      <c r="AJ68" s="29">
        <v>0</v>
      </c>
      <c r="AK68" s="30">
        <f t="shared" si="11"/>
        <v>2.5</v>
      </c>
      <c r="AL68" s="40">
        <v>0</v>
      </c>
      <c r="AM68" s="41">
        <v>0</v>
      </c>
      <c r="AN68" s="30">
        <f t="shared" si="12"/>
        <v>2.5</v>
      </c>
      <c r="AO68" s="43">
        <v>0</v>
      </c>
      <c r="AP68" s="43">
        <v>0</v>
      </c>
      <c r="AQ68" s="30">
        <f t="shared" si="13"/>
        <v>2.5</v>
      </c>
      <c r="AR68" s="29">
        <v>0</v>
      </c>
      <c r="AS68" s="29">
        <v>0</v>
      </c>
      <c r="AT68" s="30">
        <f t="shared" si="14"/>
        <v>5</v>
      </c>
      <c r="AU68" s="46">
        <v>84.45</v>
      </c>
      <c r="AV68" s="46">
        <v>80.2</v>
      </c>
      <c r="AW68" s="30">
        <f t="shared" si="15"/>
        <v>2.5</v>
      </c>
      <c r="AX68" s="48">
        <v>87.79</v>
      </c>
      <c r="AY68" s="48">
        <v>89.21</v>
      </c>
      <c r="AZ68" s="30">
        <f t="shared" si="16"/>
        <v>2.188</v>
      </c>
      <c r="BA68" s="48">
        <v>95.18</v>
      </c>
      <c r="BB68" s="48">
        <v>92.72</v>
      </c>
      <c r="BC68" s="30">
        <f t="shared" si="17"/>
        <v>1.875</v>
      </c>
    </row>
    <row r="69" s="3" customFormat="true" ht="11.25" spans="1:55">
      <c r="A69" s="21">
        <v>65</v>
      </c>
      <c r="B69" s="22" t="s">
        <v>29</v>
      </c>
      <c r="C69" s="21" t="s">
        <v>94</v>
      </c>
      <c r="D69" s="23">
        <f t="shared" ref="D69:D132" si="18">SUM(G69,J69,M69,P69,S69,V69,Y69,AB69,AE69,AH69,AK69,AN69,AQ69,,AT69,AW69,AZ69,BC69)</f>
        <v>72.5</v>
      </c>
      <c r="E69" s="29">
        <v>29.2</v>
      </c>
      <c r="F69" s="29">
        <v>25.82</v>
      </c>
      <c r="G69" s="30">
        <f t="shared" ref="G69:G132" si="19">IF(F69&gt;=F$189,15,IF(F69&lt;F$190,7.5,11.25)+IF(AND(F69&lt;F$189,F69&gt;E69),1.875,0))</f>
        <v>7.5</v>
      </c>
      <c r="H69" s="29">
        <v>0</v>
      </c>
      <c r="I69" s="29">
        <v>100</v>
      </c>
      <c r="J69" s="30">
        <f t="shared" ref="J69:J132" si="20">IF(I69&gt;=I$189,10,IF(I69&lt;I$190,5,7.5)+IF(AND(I69&lt;I$189,I69&gt;H69),1.25,0))</f>
        <v>10</v>
      </c>
      <c r="K69" s="29">
        <v>236.07</v>
      </c>
      <c r="L69" s="29">
        <v>108.44</v>
      </c>
      <c r="M69" s="30">
        <f t="shared" ref="M69:M132" si="21">IF(L69=0,5,IF(L69&lt;=L$189,10,IF(L69&gt;L$190,5,7.5)+IF(AND(L69&gt;L$189,L69&lt;K69),1.25,0)))</f>
        <v>10</v>
      </c>
      <c r="N69" s="31">
        <v>-19.76</v>
      </c>
      <c r="O69" s="32">
        <v>25.39</v>
      </c>
      <c r="P69" s="30">
        <f t="shared" ref="P69:P132" si="22">IF(O69&lt;=O$189,5,IF(O69&gt;O$190,2.5,3.75)+IF(AND(O69&gt;O$189,O69&lt;N69),0.625,0))</f>
        <v>2.5</v>
      </c>
      <c r="Q69" s="31">
        <v>-23.52</v>
      </c>
      <c r="R69" s="32">
        <v>12.04</v>
      </c>
      <c r="S69" s="30">
        <f t="shared" ref="S69:S132" si="23">IF(R69&lt;=R$189,5,IF(R69&gt;R$190,2.5,3.75)+IF(AND(R69&gt;R$189,R69&lt;Q69),0.625,0))</f>
        <v>2.5</v>
      </c>
      <c r="T69" s="29">
        <v>60.37</v>
      </c>
      <c r="U69" s="33">
        <v>53.99</v>
      </c>
      <c r="V69" s="30">
        <f t="shared" ref="V69:V132" si="24">IF(U69=0,2.5,IF(U69&lt;=U$189,5,IF(U69&gt;U$190,2.5,3.75)+IF(AND(U69&gt;U$189,U69&lt;T69),0.625,0)))</f>
        <v>3.125</v>
      </c>
      <c r="W69" s="29">
        <v>8.76</v>
      </c>
      <c r="X69" s="33">
        <v>7.62</v>
      </c>
      <c r="Y69" s="30">
        <f t="shared" ref="Y69:Y132" si="25">IF(X69&lt;=X$189,5,IF(X69&gt;X$190,2.5,3.75)+IF(AND(X69&gt;X$189,X69&lt;W69),0.625,0))</f>
        <v>4.375</v>
      </c>
      <c r="Z69" s="33">
        <v>7.46</v>
      </c>
      <c r="AA69" s="33">
        <v>4.2</v>
      </c>
      <c r="AB69" s="30">
        <f t="shared" ref="AB69:AB132" si="26">IF(AA69=0,2.5,IF(AA69&lt;=AA$189,5,IF(AA69&gt;AA$190,2.5,3.75)+IF(AND(AA69&gt;AA$189,AA69&lt;Z69),0.625,0)))</f>
        <v>5</v>
      </c>
      <c r="AC69" s="33">
        <v>71.88</v>
      </c>
      <c r="AD69" s="29">
        <v>66.95</v>
      </c>
      <c r="AE69" s="30">
        <f t="shared" ref="AE69:AE132" si="27">IF(AD69&gt;=AD$189,5,IF(AD69&lt;AD$190,2.5,3.75)+IF(AND(AD69&lt;AD$189,AD69&gt;AC69),0.625,0))</f>
        <v>5</v>
      </c>
      <c r="AF69" s="29">
        <v>7.04</v>
      </c>
      <c r="AG69" s="29">
        <v>7.2</v>
      </c>
      <c r="AH69" s="30">
        <f t="shared" ref="AH69:AH132" si="28">IF(AG69&lt;=AG$189,5,IF(AG69&gt;AG$190,2.5,3.75)+IF(AND(AG69&gt;AG$189,AG69&lt;AF69),0.625,0))</f>
        <v>5</v>
      </c>
      <c r="AI69" s="29">
        <v>0</v>
      </c>
      <c r="AJ69" s="29">
        <v>0</v>
      </c>
      <c r="AK69" s="30">
        <f t="shared" ref="AK69:AK132" si="29">IF(AJ69&gt;=AJ$189,5,IF(AJ69&lt;AJ$190,2.5,3.75)+IF(AND(AJ69&lt;AJ$189,AJ69&gt;AI69),0.625,0))</f>
        <v>2.5</v>
      </c>
      <c r="AL69" s="40">
        <v>0</v>
      </c>
      <c r="AM69" s="41">
        <v>0</v>
      </c>
      <c r="AN69" s="30">
        <f t="shared" ref="AN69:AN132" si="30">IF(AM69&gt;=AM$189,5,IF(AM69&lt;AM$190,2.5,3.75)+IF(AND(AM69&lt;AM$189,AM69&gt;AL69),0.625,0))</f>
        <v>2.5</v>
      </c>
      <c r="AO69" s="43">
        <v>0</v>
      </c>
      <c r="AP69" s="43">
        <v>0</v>
      </c>
      <c r="AQ69" s="30">
        <f t="shared" ref="AQ69:AQ132" si="31">IF(AP69=0,2.5,IF(AP69&lt;=AP$189,5,IF(AP69&gt;AP$190,2.5,3.75)+IF(AND(AP69&gt;AP$189,AP69&lt;AO69),0.625,0)))</f>
        <v>2.5</v>
      </c>
      <c r="AR69" s="29">
        <v>0</v>
      </c>
      <c r="AS69" s="29">
        <v>0</v>
      </c>
      <c r="AT69" s="30">
        <f t="shared" ref="AT69:AT132" si="32">IF(AS69&lt;=AS$189,5,IF(AS69&gt;AS$190,2.5,3.75)+IF(AND(AS69&gt;AS$189,AS69&lt;AR69),0.625,0))</f>
        <v>5</v>
      </c>
      <c r="AU69" s="46">
        <v>82.29</v>
      </c>
      <c r="AV69" s="46">
        <v>75.05</v>
      </c>
      <c r="AW69" s="30">
        <f t="shared" ref="AW69:AW132" si="33">IF(AV69&gt;=AV$189,5,IF(AV69&lt;AV$190,2.5,3.75)+IF(AND(AV69&lt;AV$189,AV69&gt;AU69),0.625,0))</f>
        <v>2.5</v>
      </c>
      <c r="AX69" s="48">
        <v>88.16</v>
      </c>
      <c r="AY69" s="48">
        <v>88.15</v>
      </c>
      <c r="AZ69" s="30">
        <f t="shared" ref="AZ69:AZ132" si="34">IF(AY69&gt;=AY$189,2.5,IF(AY69&lt;AY$190,1.25,1.875)+IF(AND(AY69&lt;AY$189,AY69&gt;AX69),0.313,0))</f>
        <v>1.25</v>
      </c>
      <c r="BA69" s="48">
        <v>93.68</v>
      </c>
      <c r="BB69" s="48">
        <v>91.44</v>
      </c>
      <c r="BC69" s="30">
        <f t="shared" ref="BC69:BC132" si="35">IF(BB69&gt;=BB$189,2.5,IF(BB69&lt;BB$190,1.25,1.875)+IF(AND(BB69&lt;BB$189,BB69&gt;BA69),0.313,0))</f>
        <v>1.25</v>
      </c>
    </row>
    <row r="70" s="3" customFormat="true" ht="11.25" spans="1:55">
      <c r="A70" s="21">
        <v>66</v>
      </c>
      <c r="B70" s="21" t="s">
        <v>30</v>
      </c>
      <c r="C70" s="21" t="s">
        <v>95</v>
      </c>
      <c r="D70" s="23">
        <f t="shared" si="18"/>
        <v>77.188</v>
      </c>
      <c r="E70" s="29">
        <v>41.73</v>
      </c>
      <c r="F70" s="29">
        <v>39.08</v>
      </c>
      <c r="G70" s="30">
        <f t="shared" si="19"/>
        <v>15</v>
      </c>
      <c r="H70" s="29">
        <v>100</v>
      </c>
      <c r="I70" s="29">
        <v>66.67</v>
      </c>
      <c r="J70" s="30">
        <f t="shared" si="20"/>
        <v>10</v>
      </c>
      <c r="K70" s="29">
        <v>114.07</v>
      </c>
      <c r="L70" s="29">
        <v>124.6</v>
      </c>
      <c r="M70" s="30">
        <f t="shared" si="21"/>
        <v>5</v>
      </c>
      <c r="N70" s="31">
        <v>15.15</v>
      </c>
      <c r="O70" s="32">
        <v>-40.76</v>
      </c>
      <c r="P70" s="30">
        <f t="shared" si="22"/>
        <v>5</v>
      </c>
      <c r="Q70" s="31">
        <v>-3.31</v>
      </c>
      <c r="R70" s="32">
        <v>4.35</v>
      </c>
      <c r="S70" s="30">
        <f t="shared" si="23"/>
        <v>2.5</v>
      </c>
      <c r="T70" s="29">
        <v>56.86</v>
      </c>
      <c r="U70" s="33">
        <v>57.55</v>
      </c>
      <c r="V70" s="30">
        <f t="shared" si="24"/>
        <v>2.5</v>
      </c>
      <c r="W70" s="29">
        <v>7.33</v>
      </c>
      <c r="X70" s="33">
        <v>6.45</v>
      </c>
      <c r="Y70" s="30">
        <f t="shared" si="25"/>
        <v>4.375</v>
      </c>
      <c r="Z70" s="33">
        <v>7.68</v>
      </c>
      <c r="AA70" s="33">
        <v>9.44</v>
      </c>
      <c r="AB70" s="30">
        <f t="shared" si="26"/>
        <v>5</v>
      </c>
      <c r="AC70" s="33">
        <v>79.76</v>
      </c>
      <c r="AD70" s="29">
        <v>78.96</v>
      </c>
      <c r="AE70" s="30">
        <f t="shared" si="27"/>
        <v>5</v>
      </c>
      <c r="AF70" s="29">
        <v>8.4</v>
      </c>
      <c r="AG70" s="29">
        <v>8.28</v>
      </c>
      <c r="AH70" s="30">
        <f t="shared" si="28"/>
        <v>5</v>
      </c>
      <c r="AI70" s="29">
        <v>19.75</v>
      </c>
      <c r="AJ70" s="29">
        <v>21.65</v>
      </c>
      <c r="AK70" s="30">
        <f t="shared" si="29"/>
        <v>3.125</v>
      </c>
      <c r="AL70" s="40">
        <v>9.46</v>
      </c>
      <c r="AM70" s="41">
        <v>11.51</v>
      </c>
      <c r="AN70" s="30">
        <f t="shared" si="30"/>
        <v>3.125</v>
      </c>
      <c r="AO70" s="41">
        <v>8.66</v>
      </c>
      <c r="AP70" s="41">
        <v>16.69</v>
      </c>
      <c r="AQ70" s="30">
        <f t="shared" si="31"/>
        <v>2.5</v>
      </c>
      <c r="AR70" s="29">
        <v>106.83</v>
      </c>
      <c r="AS70" s="29">
        <v>121.33</v>
      </c>
      <c r="AT70" s="30">
        <f t="shared" si="32"/>
        <v>2.5</v>
      </c>
      <c r="AU70" s="46">
        <v>77.65</v>
      </c>
      <c r="AV70" s="46">
        <v>82.73</v>
      </c>
      <c r="AW70" s="30">
        <f t="shared" si="33"/>
        <v>3.125</v>
      </c>
      <c r="AX70" s="48">
        <v>93.52</v>
      </c>
      <c r="AY70" s="48">
        <v>88.76</v>
      </c>
      <c r="AZ70" s="30">
        <f t="shared" si="34"/>
        <v>1.25</v>
      </c>
      <c r="BA70" s="48">
        <v>92.7</v>
      </c>
      <c r="BB70" s="48">
        <v>92.89</v>
      </c>
      <c r="BC70" s="30">
        <f t="shared" si="35"/>
        <v>2.188</v>
      </c>
    </row>
    <row r="71" s="3" customFormat="true" ht="11.25" spans="1:55">
      <c r="A71" s="21">
        <v>67</v>
      </c>
      <c r="B71" s="21" t="s">
        <v>30</v>
      </c>
      <c r="C71" s="21" t="s">
        <v>96</v>
      </c>
      <c r="D71" s="23">
        <f t="shared" si="18"/>
        <v>81.563</v>
      </c>
      <c r="E71" s="29">
        <v>35.47</v>
      </c>
      <c r="F71" s="29">
        <v>37.19</v>
      </c>
      <c r="G71" s="30">
        <f t="shared" si="19"/>
        <v>15</v>
      </c>
      <c r="H71" s="29">
        <v>100</v>
      </c>
      <c r="I71" s="29">
        <v>100</v>
      </c>
      <c r="J71" s="30">
        <f t="shared" si="20"/>
        <v>10</v>
      </c>
      <c r="K71" s="29">
        <v>93.52</v>
      </c>
      <c r="L71" s="29">
        <v>101.27</v>
      </c>
      <c r="M71" s="30">
        <f t="shared" si="21"/>
        <v>10</v>
      </c>
      <c r="N71" s="31">
        <v>5.32</v>
      </c>
      <c r="O71" s="32">
        <v>-37.22</v>
      </c>
      <c r="P71" s="30">
        <f t="shared" si="22"/>
        <v>5</v>
      </c>
      <c r="Q71" s="31">
        <v>1.36</v>
      </c>
      <c r="R71" s="32">
        <v>7.74</v>
      </c>
      <c r="S71" s="30">
        <f t="shared" si="23"/>
        <v>2.5</v>
      </c>
      <c r="T71" s="29">
        <v>49.23</v>
      </c>
      <c r="U71" s="33">
        <v>49.24</v>
      </c>
      <c r="V71" s="30">
        <f t="shared" si="24"/>
        <v>2.5</v>
      </c>
      <c r="W71" s="29">
        <v>30.61</v>
      </c>
      <c r="X71" s="33">
        <v>25.67</v>
      </c>
      <c r="Y71" s="30">
        <f t="shared" si="25"/>
        <v>3.125</v>
      </c>
      <c r="Z71" s="33">
        <v>6.56</v>
      </c>
      <c r="AA71" s="33">
        <v>9.41</v>
      </c>
      <c r="AB71" s="30">
        <f t="shared" si="26"/>
        <v>5</v>
      </c>
      <c r="AC71" s="33">
        <v>77.99</v>
      </c>
      <c r="AD71" s="29">
        <v>74.26</v>
      </c>
      <c r="AE71" s="30">
        <f t="shared" si="27"/>
        <v>5</v>
      </c>
      <c r="AF71" s="29">
        <v>10.7</v>
      </c>
      <c r="AG71" s="29">
        <v>10.78</v>
      </c>
      <c r="AH71" s="30">
        <f t="shared" si="28"/>
        <v>2.5</v>
      </c>
      <c r="AI71" s="29">
        <v>23.17</v>
      </c>
      <c r="AJ71" s="29">
        <v>23.72</v>
      </c>
      <c r="AK71" s="30">
        <f t="shared" si="29"/>
        <v>3.125</v>
      </c>
      <c r="AL71" s="40">
        <v>9.09</v>
      </c>
      <c r="AM71" s="41">
        <v>10.25</v>
      </c>
      <c r="AN71" s="30">
        <f t="shared" si="30"/>
        <v>3.125</v>
      </c>
      <c r="AO71" s="41">
        <v>11.57</v>
      </c>
      <c r="AP71" s="41">
        <v>27.92</v>
      </c>
      <c r="AQ71" s="30">
        <f t="shared" si="31"/>
        <v>2.5</v>
      </c>
      <c r="AR71" s="29">
        <v>74.93</v>
      </c>
      <c r="AS71" s="29">
        <v>102.17</v>
      </c>
      <c r="AT71" s="30">
        <f t="shared" si="32"/>
        <v>3.75</v>
      </c>
      <c r="AU71" s="46">
        <v>84.73</v>
      </c>
      <c r="AV71" s="46">
        <v>85.8</v>
      </c>
      <c r="AW71" s="30">
        <f t="shared" si="33"/>
        <v>4.375</v>
      </c>
      <c r="AX71" s="48">
        <v>91.64</v>
      </c>
      <c r="AY71" s="48">
        <v>89.82</v>
      </c>
      <c r="AZ71" s="30">
        <f t="shared" si="34"/>
        <v>1.875</v>
      </c>
      <c r="BA71" s="48">
        <v>92.25</v>
      </c>
      <c r="BB71" s="48">
        <v>92.86</v>
      </c>
      <c r="BC71" s="30">
        <f t="shared" si="35"/>
        <v>2.188</v>
      </c>
    </row>
    <row r="72" s="3" customFormat="true" ht="11.25" spans="1:55">
      <c r="A72" s="21">
        <v>68</v>
      </c>
      <c r="B72" s="21" t="s">
        <v>30</v>
      </c>
      <c r="C72" s="21" t="s">
        <v>97</v>
      </c>
      <c r="D72" s="23">
        <f t="shared" si="18"/>
        <v>77.188</v>
      </c>
      <c r="E72" s="29">
        <v>32.79</v>
      </c>
      <c r="F72" s="29">
        <v>33.31</v>
      </c>
      <c r="G72" s="30">
        <f t="shared" si="19"/>
        <v>13.125</v>
      </c>
      <c r="H72" s="29">
        <v>100</v>
      </c>
      <c r="I72" s="29">
        <v>100</v>
      </c>
      <c r="J72" s="30">
        <f t="shared" si="20"/>
        <v>10</v>
      </c>
      <c r="K72" s="29">
        <v>101.48</v>
      </c>
      <c r="L72" s="29">
        <v>105.35</v>
      </c>
      <c r="M72" s="30">
        <f t="shared" si="21"/>
        <v>10</v>
      </c>
      <c r="N72" s="31">
        <v>-14.12</v>
      </c>
      <c r="O72" s="32">
        <v>20.56</v>
      </c>
      <c r="P72" s="30">
        <f t="shared" si="22"/>
        <v>2.5</v>
      </c>
      <c r="Q72" s="31">
        <v>-0.82</v>
      </c>
      <c r="R72" s="32">
        <v>-2.94</v>
      </c>
      <c r="S72" s="30">
        <f t="shared" si="23"/>
        <v>4.375</v>
      </c>
      <c r="T72" s="29">
        <v>57.2</v>
      </c>
      <c r="U72" s="33">
        <v>56.22</v>
      </c>
      <c r="V72" s="30">
        <f t="shared" si="24"/>
        <v>3.125</v>
      </c>
      <c r="W72" s="29">
        <v>19.4</v>
      </c>
      <c r="X72" s="33">
        <v>19.7</v>
      </c>
      <c r="Y72" s="30">
        <f t="shared" si="25"/>
        <v>2.5</v>
      </c>
      <c r="Z72" s="33">
        <v>11.99</v>
      </c>
      <c r="AA72" s="33">
        <v>11.89</v>
      </c>
      <c r="AB72" s="30">
        <f t="shared" si="26"/>
        <v>3.125</v>
      </c>
      <c r="AC72" s="33">
        <v>67.63</v>
      </c>
      <c r="AD72" s="29">
        <v>69.48</v>
      </c>
      <c r="AE72" s="30">
        <f t="shared" si="27"/>
        <v>5</v>
      </c>
      <c r="AF72" s="29">
        <v>8.95</v>
      </c>
      <c r="AG72" s="29">
        <v>7.8</v>
      </c>
      <c r="AH72" s="30">
        <f t="shared" si="28"/>
        <v>5</v>
      </c>
      <c r="AI72" s="29">
        <v>24.46</v>
      </c>
      <c r="AJ72" s="29">
        <v>25.19</v>
      </c>
      <c r="AK72" s="30">
        <f t="shared" si="29"/>
        <v>3.125</v>
      </c>
      <c r="AL72" s="40">
        <v>7</v>
      </c>
      <c r="AM72" s="41">
        <v>7.12</v>
      </c>
      <c r="AN72" s="30">
        <f t="shared" si="30"/>
        <v>3.125</v>
      </c>
      <c r="AO72" s="41">
        <v>10.5</v>
      </c>
      <c r="AP72" s="41">
        <v>12.75</v>
      </c>
      <c r="AQ72" s="30">
        <f t="shared" si="31"/>
        <v>3.75</v>
      </c>
      <c r="AR72" s="29">
        <v>207.22</v>
      </c>
      <c r="AS72" s="29">
        <v>225.44</v>
      </c>
      <c r="AT72" s="30">
        <f t="shared" si="32"/>
        <v>2.5</v>
      </c>
      <c r="AU72" s="46">
        <v>77.43</v>
      </c>
      <c r="AV72" s="46">
        <v>82.21</v>
      </c>
      <c r="AW72" s="30">
        <f t="shared" si="33"/>
        <v>3.125</v>
      </c>
      <c r="AX72" s="48">
        <v>84.69</v>
      </c>
      <c r="AY72" s="48">
        <v>83.26</v>
      </c>
      <c r="AZ72" s="30">
        <f t="shared" si="34"/>
        <v>1.25</v>
      </c>
      <c r="BA72" s="48">
        <v>90.62</v>
      </c>
      <c r="BB72" s="48">
        <v>91.55</v>
      </c>
      <c r="BC72" s="30">
        <f t="shared" si="35"/>
        <v>1.563</v>
      </c>
    </row>
    <row r="73" s="3" customFormat="true" ht="11.25" spans="1:55">
      <c r="A73" s="21">
        <v>69</v>
      </c>
      <c r="B73" s="22" t="s">
        <v>31</v>
      </c>
      <c r="C73" s="21" t="s">
        <v>98</v>
      </c>
      <c r="D73" s="23">
        <f t="shared" si="18"/>
        <v>68.126</v>
      </c>
      <c r="E73" s="29">
        <v>37.94</v>
      </c>
      <c r="F73" s="29">
        <v>36.18</v>
      </c>
      <c r="G73" s="30">
        <f t="shared" si="19"/>
        <v>15</v>
      </c>
      <c r="H73" s="29">
        <v>100</v>
      </c>
      <c r="I73" s="29">
        <v>0</v>
      </c>
      <c r="J73" s="30">
        <f t="shared" si="20"/>
        <v>5</v>
      </c>
      <c r="K73" s="29">
        <v>189.3</v>
      </c>
      <c r="L73" s="29">
        <v>223.01</v>
      </c>
      <c r="M73" s="30">
        <f t="shared" si="21"/>
        <v>5</v>
      </c>
      <c r="N73" s="31">
        <v>12.83</v>
      </c>
      <c r="O73" s="32">
        <v>22.59</v>
      </c>
      <c r="P73" s="30">
        <f t="shared" si="22"/>
        <v>2.5</v>
      </c>
      <c r="Q73" s="31">
        <v>3.66</v>
      </c>
      <c r="R73" s="32">
        <v>9.52</v>
      </c>
      <c r="S73" s="30">
        <f t="shared" si="23"/>
        <v>2.5</v>
      </c>
      <c r="T73" s="29">
        <v>34.14</v>
      </c>
      <c r="U73" s="33">
        <v>37.09</v>
      </c>
      <c r="V73" s="30">
        <f t="shared" si="24"/>
        <v>3.75</v>
      </c>
      <c r="W73" s="29">
        <v>5.11</v>
      </c>
      <c r="X73" s="33">
        <v>6.61</v>
      </c>
      <c r="Y73" s="30">
        <f t="shared" si="25"/>
        <v>3.75</v>
      </c>
      <c r="Z73" s="33">
        <v>15.26</v>
      </c>
      <c r="AA73" s="33">
        <v>18.87</v>
      </c>
      <c r="AB73" s="30">
        <f t="shared" si="26"/>
        <v>2.5</v>
      </c>
      <c r="AC73" s="33">
        <v>56.51</v>
      </c>
      <c r="AD73" s="29">
        <v>55.97</v>
      </c>
      <c r="AE73" s="30">
        <f t="shared" si="27"/>
        <v>3.75</v>
      </c>
      <c r="AF73" s="29">
        <v>7.47</v>
      </c>
      <c r="AG73" s="29">
        <v>7.06</v>
      </c>
      <c r="AH73" s="30">
        <f t="shared" si="28"/>
        <v>5</v>
      </c>
      <c r="AI73" s="29">
        <v>0</v>
      </c>
      <c r="AJ73" s="29">
        <v>0</v>
      </c>
      <c r="AK73" s="30">
        <f t="shared" si="29"/>
        <v>2.5</v>
      </c>
      <c r="AL73" s="40">
        <v>0</v>
      </c>
      <c r="AM73" s="41">
        <v>0</v>
      </c>
      <c r="AN73" s="30">
        <f t="shared" si="30"/>
        <v>2.5</v>
      </c>
      <c r="AO73" s="43">
        <v>0</v>
      </c>
      <c r="AP73" s="43">
        <v>0</v>
      </c>
      <c r="AQ73" s="30">
        <f t="shared" si="31"/>
        <v>2.5</v>
      </c>
      <c r="AR73" s="29">
        <v>0</v>
      </c>
      <c r="AS73" s="29">
        <v>0</v>
      </c>
      <c r="AT73" s="30">
        <f t="shared" si="32"/>
        <v>5</v>
      </c>
      <c r="AU73" s="46">
        <v>75.89</v>
      </c>
      <c r="AV73" s="46">
        <v>85.28</v>
      </c>
      <c r="AW73" s="30">
        <f t="shared" si="33"/>
        <v>3.125</v>
      </c>
      <c r="AX73" s="48">
        <v>85.34</v>
      </c>
      <c r="AY73" s="48">
        <v>87.27</v>
      </c>
      <c r="AZ73" s="30">
        <f t="shared" si="34"/>
        <v>1.563</v>
      </c>
      <c r="BA73" s="48">
        <v>89.09</v>
      </c>
      <c r="BB73" s="48">
        <v>91.72</v>
      </c>
      <c r="BC73" s="30">
        <f t="shared" si="35"/>
        <v>2.188</v>
      </c>
    </row>
    <row r="74" s="3" customFormat="true" ht="11.25" spans="1:55">
      <c r="A74" s="21">
        <v>70</v>
      </c>
      <c r="B74" s="22" t="s">
        <v>31</v>
      </c>
      <c r="C74" s="21" t="s">
        <v>99</v>
      </c>
      <c r="D74" s="23">
        <f t="shared" si="18"/>
        <v>70</v>
      </c>
      <c r="E74" s="29">
        <v>40.25</v>
      </c>
      <c r="F74" s="29">
        <v>45.75</v>
      </c>
      <c r="G74" s="30">
        <f t="shared" si="19"/>
        <v>15</v>
      </c>
      <c r="H74" s="29">
        <v>100</v>
      </c>
      <c r="I74" s="29">
        <v>50</v>
      </c>
      <c r="J74" s="30">
        <f t="shared" si="20"/>
        <v>5</v>
      </c>
      <c r="K74" s="29">
        <v>115.32</v>
      </c>
      <c r="L74" s="29">
        <v>127.21</v>
      </c>
      <c r="M74" s="30">
        <f t="shared" si="21"/>
        <v>5</v>
      </c>
      <c r="N74" s="31">
        <v>2.82</v>
      </c>
      <c r="O74" s="32">
        <v>-3.22</v>
      </c>
      <c r="P74" s="30">
        <f t="shared" si="22"/>
        <v>3.125</v>
      </c>
      <c r="Q74" s="31">
        <v>-6.21</v>
      </c>
      <c r="R74" s="32">
        <v>3.82</v>
      </c>
      <c r="S74" s="30">
        <f t="shared" si="23"/>
        <v>2.5</v>
      </c>
      <c r="T74" s="29">
        <v>46.35</v>
      </c>
      <c r="U74" s="33">
        <v>46.72</v>
      </c>
      <c r="V74" s="30">
        <f t="shared" si="24"/>
        <v>3.75</v>
      </c>
      <c r="W74" s="29">
        <v>6.37</v>
      </c>
      <c r="X74" s="33">
        <v>6.38</v>
      </c>
      <c r="Y74" s="30">
        <f t="shared" si="25"/>
        <v>3.75</v>
      </c>
      <c r="Z74" s="33">
        <v>5.99</v>
      </c>
      <c r="AA74" s="33">
        <v>5.35</v>
      </c>
      <c r="AB74" s="30">
        <f t="shared" si="26"/>
        <v>5</v>
      </c>
      <c r="AC74" s="33">
        <v>26.95</v>
      </c>
      <c r="AD74" s="29">
        <v>26.32</v>
      </c>
      <c r="AE74" s="30">
        <f t="shared" si="27"/>
        <v>2.5</v>
      </c>
      <c r="AF74" s="29">
        <v>10.86</v>
      </c>
      <c r="AG74" s="29">
        <v>10.5</v>
      </c>
      <c r="AH74" s="30">
        <f t="shared" si="28"/>
        <v>3.125</v>
      </c>
      <c r="AI74" s="29">
        <v>0</v>
      </c>
      <c r="AJ74" s="29">
        <v>0</v>
      </c>
      <c r="AK74" s="30">
        <f t="shared" si="29"/>
        <v>2.5</v>
      </c>
      <c r="AL74" s="40">
        <v>0</v>
      </c>
      <c r="AM74" s="41">
        <v>0</v>
      </c>
      <c r="AN74" s="30">
        <f t="shared" si="30"/>
        <v>2.5</v>
      </c>
      <c r="AO74" s="43">
        <v>0</v>
      </c>
      <c r="AP74" s="43">
        <v>0</v>
      </c>
      <c r="AQ74" s="30">
        <f t="shared" si="31"/>
        <v>2.5</v>
      </c>
      <c r="AR74" s="29">
        <v>0</v>
      </c>
      <c r="AS74" s="29">
        <v>0</v>
      </c>
      <c r="AT74" s="30">
        <f t="shared" si="32"/>
        <v>5</v>
      </c>
      <c r="AU74" s="46">
        <v>85.58</v>
      </c>
      <c r="AV74" s="46">
        <v>87.09</v>
      </c>
      <c r="AW74" s="30">
        <f t="shared" si="33"/>
        <v>4.375</v>
      </c>
      <c r="AX74" s="48">
        <v>90.34</v>
      </c>
      <c r="AY74" s="48">
        <v>89.58</v>
      </c>
      <c r="AZ74" s="30">
        <f t="shared" si="34"/>
        <v>1.875</v>
      </c>
      <c r="BA74" s="48">
        <v>95.09</v>
      </c>
      <c r="BB74" s="48">
        <v>94.2</v>
      </c>
      <c r="BC74" s="30">
        <f t="shared" si="35"/>
        <v>2.5</v>
      </c>
    </row>
    <row r="75" s="3" customFormat="true" ht="11.25" spans="1:55">
      <c r="A75" s="21">
        <v>71</v>
      </c>
      <c r="B75" s="22" t="s">
        <v>31</v>
      </c>
      <c r="C75" s="21" t="s">
        <v>100</v>
      </c>
      <c r="D75" s="23">
        <f t="shared" si="18"/>
        <v>73.125</v>
      </c>
      <c r="E75" s="29">
        <v>28.96</v>
      </c>
      <c r="F75" s="29">
        <v>30.05</v>
      </c>
      <c r="G75" s="30">
        <f t="shared" si="19"/>
        <v>9.375</v>
      </c>
      <c r="H75" s="29">
        <v>50</v>
      </c>
      <c r="I75" s="29">
        <v>100</v>
      </c>
      <c r="J75" s="30">
        <f t="shared" si="20"/>
        <v>10</v>
      </c>
      <c r="K75" s="29">
        <v>225.33</v>
      </c>
      <c r="L75" s="29">
        <v>231.71</v>
      </c>
      <c r="M75" s="30">
        <f t="shared" si="21"/>
        <v>5</v>
      </c>
      <c r="N75" s="31">
        <v>-5.43</v>
      </c>
      <c r="O75" s="32">
        <v>-39.15</v>
      </c>
      <c r="P75" s="30">
        <f t="shared" si="22"/>
        <v>5</v>
      </c>
      <c r="Q75" s="31">
        <v>-14.55</v>
      </c>
      <c r="R75" s="32">
        <v>3.24</v>
      </c>
      <c r="S75" s="30">
        <f t="shared" si="23"/>
        <v>2.5</v>
      </c>
      <c r="T75" s="29">
        <v>42.4</v>
      </c>
      <c r="U75" s="33">
        <v>33.62</v>
      </c>
      <c r="V75" s="30">
        <f t="shared" si="24"/>
        <v>5</v>
      </c>
      <c r="W75" s="29">
        <v>0</v>
      </c>
      <c r="X75" s="33">
        <v>0</v>
      </c>
      <c r="Y75" s="30">
        <f t="shared" si="25"/>
        <v>5</v>
      </c>
      <c r="Z75" s="33">
        <v>2.71</v>
      </c>
      <c r="AA75" s="33">
        <v>2.98</v>
      </c>
      <c r="AB75" s="30">
        <f t="shared" si="26"/>
        <v>5</v>
      </c>
      <c r="AC75" s="33">
        <v>46.58</v>
      </c>
      <c r="AD75" s="29">
        <v>40.91</v>
      </c>
      <c r="AE75" s="30">
        <f t="shared" si="27"/>
        <v>2.5</v>
      </c>
      <c r="AF75" s="29">
        <v>9.73</v>
      </c>
      <c r="AG75" s="29">
        <v>9.24</v>
      </c>
      <c r="AH75" s="30">
        <f t="shared" si="28"/>
        <v>5</v>
      </c>
      <c r="AI75" s="29">
        <v>0</v>
      </c>
      <c r="AJ75" s="29">
        <v>0</v>
      </c>
      <c r="AK75" s="30">
        <f t="shared" si="29"/>
        <v>2.5</v>
      </c>
      <c r="AL75" s="40">
        <v>0</v>
      </c>
      <c r="AM75" s="41">
        <v>0</v>
      </c>
      <c r="AN75" s="30">
        <f t="shared" si="30"/>
        <v>2.5</v>
      </c>
      <c r="AO75" s="43">
        <v>0</v>
      </c>
      <c r="AP75" s="43">
        <v>0</v>
      </c>
      <c r="AQ75" s="30">
        <f t="shared" si="31"/>
        <v>2.5</v>
      </c>
      <c r="AR75" s="29">
        <v>0</v>
      </c>
      <c r="AS75" s="29">
        <v>0</v>
      </c>
      <c r="AT75" s="30">
        <f t="shared" si="32"/>
        <v>5</v>
      </c>
      <c r="AU75" s="46">
        <v>65.2</v>
      </c>
      <c r="AV75" s="46">
        <v>59.19</v>
      </c>
      <c r="AW75" s="30">
        <f t="shared" si="33"/>
        <v>2.5</v>
      </c>
      <c r="AX75" s="48">
        <v>86.46</v>
      </c>
      <c r="AY75" s="48">
        <v>85.41</v>
      </c>
      <c r="AZ75" s="30">
        <f t="shared" si="34"/>
        <v>1.25</v>
      </c>
      <c r="BA75" s="48">
        <v>93.63</v>
      </c>
      <c r="BB75" s="48">
        <v>97.26</v>
      </c>
      <c r="BC75" s="30">
        <f t="shared" si="35"/>
        <v>2.5</v>
      </c>
    </row>
    <row r="76" s="3" customFormat="true" ht="11.25" spans="1:55">
      <c r="A76" s="21">
        <v>72</v>
      </c>
      <c r="B76" s="22" t="s">
        <v>31</v>
      </c>
      <c r="C76" s="21" t="s">
        <v>101</v>
      </c>
      <c r="D76" s="23">
        <f t="shared" si="18"/>
        <v>73.125</v>
      </c>
      <c r="E76" s="29">
        <v>33.23</v>
      </c>
      <c r="F76" s="29">
        <v>34.3</v>
      </c>
      <c r="G76" s="30">
        <f t="shared" si="19"/>
        <v>13.125</v>
      </c>
      <c r="H76" s="29">
        <v>0</v>
      </c>
      <c r="I76" s="29">
        <v>0</v>
      </c>
      <c r="J76" s="30">
        <f t="shared" si="20"/>
        <v>5</v>
      </c>
      <c r="K76" s="29">
        <v>379.5</v>
      </c>
      <c r="L76" s="29">
        <v>766.37</v>
      </c>
      <c r="M76" s="30">
        <f t="shared" si="21"/>
        <v>5</v>
      </c>
      <c r="N76" s="31">
        <v>-4.18</v>
      </c>
      <c r="O76" s="32">
        <v>-42.87</v>
      </c>
      <c r="P76" s="30">
        <f t="shared" si="22"/>
        <v>5</v>
      </c>
      <c r="Q76" s="31">
        <v>-5.67</v>
      </c>
      <c r="R76" s="32">
        <v>6.15</v>
      </c>
      <c r="S76" s="30">
        <f t="shared" si="23"/>
        <v>2.5</v>
      </c>
      <c r="T76" s="29">
        <v>17.98</v>
      </c>
      <c r="U76" s="33">
        <v>13.45</v>
      </c>
      <c r="V76" s="30">
        <f t="shared" si="24"/>
        <v>5</v>
      </c>
      <c r="W76" s="29">
        <v>1.12</v>
      </c>
      <c r="X76" s="33">
        <v>0.59</v>
      </c>
      <c r="Y76" s="30">
        <f t="shared" si="25"/>
        <v>5</v>
      </c>
      <c r="Z76" s="33">
        <v>15.24</v>
      </c>
      <c r="AA76" s="33">
        <v>7.43</v>
      </c>
      <c r="AB76" s="30">
        <f t="shared" si="26"/>
        <v>5</v>
      </c>
      <c r="AC76" s="33">
        <v>47.87</v>
      </c>
      <c r="AD76" s="29">
        <v>47.68</v>
      </c>
      <c r="AE76" s="30">
        <f t="shared" si="27"/>
        <v>2.5</v>
      </c>
      <c r="AF76" s="29">
        <v>6.92</v>
      </c>
      <c r="AG76" s="29">
        <v>7.05</v>
      </c>
      <c r="AH76" s="30">
        <f t="shared" si="28"/>
        <v>5</v>
      </c>
      <c r="AI76" s="29">
        <v>0</v>
      </c>
      <c r="AJ76" s="29">
        <v>0</v>
      </c>
      <c r="AK76" s="30">
        <f t="shared" si="29"/>
        <v>2.5</v>
      </c>
      <c r="AL76" s="40">
        <v>0</v>
      </c>
      <c r="AM76" s="41">
        <v>0</v>
      </c>
      <c r="AN76" s="30">
        <f t="shared" si="30"/>
        <v>2.5</v>
      </c>
      <c r="AO76" s="43">
        <v>0</v>
      </c>
      <c r="AP76" s="43">
        <v>0</v>
      </c>
      <c r="AQ76" s="30">
        <f t="shared" si="31"/>
        <v>2.5</v>
      </c>
      <c r="AR76" s="29">
        <v>0</v>
      </c>
      <c r="AS76" s="29">
        <v>0</v>
      </c>
      <c r="AT76" s="30">
        <f t="shared" si="32"/>
        <v>5</v>
      </c>
      <c r="AU76" s="46">
        <v>90.2</v>
      </c>
      <c r="AV76" s="46">
        <v>91.03</v>
      </c>
      <c r="AW76" s="30">
        <f t="shared" si="33"/>
        <v>5</v>
      </c>
      <c r="AX76" s="48">
        <v>88.45</v>
      </c>
      <c r="AY76" s="48">
        <v>85.39</v>
      </c>
      <c r="AZ76" s="30">
        <f t="shared" si="34"/>
        <v>1.25</v>
      </c>
      <c r="BA76" s="48">
        <v>87.24</v>
      </c>
      <c r="BB76" s="48">
        <v>84.16</v>
      </c>
      <c r="BC76" s="30">
        <f t="shared" si="35"/>
        <v>1.25</v>
      </c>
    </row>
    <row r="77" s="3" customFormat="true" ht="11.25" spans="1:55">
      <c r="A77" s="21">
        <v>73</v>
      </c>
      <c r="B77" s="22" t="s">
        <v>31</v>
      </c>
      <c r="C77" s="21" t="s">
        <v>102</v>
      </c>
      <c r="D77" s="23">
        <f t="shared" si="18"/>
        <v>85.001</v>
      </c>
      <c r="E77" s="29">
        <v>35.17</v>
      </c>
      <c r="F77" s="29">
        <v>36</v>
      </c>
      <c r="G77" s="30">
        <f t="shared" si="19"/>
        <v>15</v>
      </c>
      <c r="H77" s="29">
        <v>100</v>
      </c>
      <c r="I77" s="29">
        <v>100</v>
      </c>
      <c r="J77" s="30">
        <f t="shared" si="20"/>
        <v>10</v>
      </c>
      <c r="K77" s="29">
        <v>119.86</v>
      </c>
      <c r="L77" s="29">
        <v>121.91</v>
      </c>
      <c r="M77" s="30">
        <f t="shared" si="21"/>
        <v>5</v>
      </c>
      <c r="N77" s="31">
        <v>-6.91</v>
      </c>
      <c r="O77" s="32">
        <v>-53.95</v>
      </c>
      <c r="P77" s="30">
        <f t="shared" si="22"/>
        <v>5</v>
      </c>
      <c r="Q77" s="31">
        <v>-0.64</v>
      </c>
      <c r="R77" s="32">
        <v>-0.93</v>
      </c>
      <c r="S77" s="30">
        <f t="shared" si="23"/>
        <v>4.375</v>
      </c>
      <c r="T77" s="29">
        <v>41.87</v>
      </c>
      <c r="U77" s="33">
        <v>39.27</v>
      </c>
      <c r="V77" s="30">
        <f t="shared" si="24"/>
        <v>4.375</v>
      </c>
      <c r="W77" s="29">
        <v>0</v>
      </c>
      <c r="X77" s="33">
        <v>0.94</v>
      </c>
      <c r="Y77" s="30">
        <f t="shared" si="25"/>
        <v>5</v>
      </c>
      <c r="Z77" s="33">
        <v>10.06</v>
      </c>
      <c r="AA77" s="33">
        <v>10.32</v>
      </c>
      <c r="AB77" s="30">
        <f t="shared" si="26"/>
        <v>5</v>
      </c>
      <c r="AC77" s="33">
        <v>59.47</v>
      </c>
      <c r="AD77" s="29">
        <v>60.69</v>
      </c>
      <c r="AE77" s="30">
        <f t="shared" si="27"/>
        <v>5</v>
      </c>
      <c r="AF77" s="29">
        <v>7.53</v>
      </c>
      <c r="AG77" s="29">
        <v>7.36</v>
      </c>
      <c r="AH77" s="30">
        <f t="shared" si="28"/>
        <v>5</v>
      </c>
      <c r="AI77" s="29">
        <v>17.37</v>
      </c>
      <c r="AJ77" s="29">
        <v>19.12</v>
      </c>
      <c r="AK77" s="30">
        <f t="shared" si="29"/>
        <v>3.125</v>
      </c>
      <c r="AL77" s="40">
        <v>4.75</v>
      </c>
      <c r="AM77" s="41">
        <v>8.86</v>
      </c>
      <c r="AN77" s="30">
        <f t="shared" si="30"/>
        <v>3.125</v>
      </c>
      <c r="AO77" s="41">
        <v>9.77</v>
      </c>
      <c r="AP77" s="41">
        <v>13</v>
      </c>
      <c r="AQ77" s="30">
        <f t="shared" si="31"/>
        <v>3.75</v>
      </c>
      <c r="AR77" s="29">
        <v>141.42</v>
      </c>
      <c r="AS77" s="29">
        <v>105.57</v>
      </c>
      <c r="AT77" s="30">
        <f t="shared" si="32"/>
        <v>3.125</v>
      </c>
      <c r="AU77" s="46">
        <v>90.09</v>
      </c>
      <c r="AV77" s="46">
        <v>94.46</v>
      </c>
      <c r="AW77" s="30">
        <f t="shared" si="33"/>
        <v>5</v>
      </c>
      <c r="AX77" s="48">
        <v>85.63</v>
      </c>
      <c r="AY77" s="48">
        <v>87.8</v>
      </c>
      <c r="AZ77" s="30">
        <f t="shared" si="34"/>
        <v>1.563</v>
      </c>
      <c r="BA77" s="48">
        <v>90.29</v>
      </c>
      <c r="BB77" s="48">
        <v>90.7</v>
      </c>
      <c r="BC77" s="30">
        <f t="shared" si="35"/>
        <v>1.563</v>
      </c>
    </row>
    <row r="78" s="3" customFormat="true" ht="11.25" spans="1:55">
      <c r="A78" s="21">
        <v>74</v>
      </c>
      <c r="B78" s="22" t="s">
        <v>31</v>
      </c>
      <c r="C78" s="21" t="s">
        <v>103</v>
      </c>
      <c r="D78" s="23">
        <f t="shared" si="18"/>
        <v>61.25</v>
      </c>
      <c r="E78" s="29">
        <v>31.49</v>
      </c>
      <c r="F78" s="29">
        <v>31.28</v>
      </c>
      <c r="G78" s="30">
        <f t="shared" si="19"/>
        <v>7.5</v>
      </c>
      <c r="H78" s="29">
        <v>50</v>
      </c>
      <c r="I78" s="29">
        <v>50</v>
      </c>
      <c r="J78" s="30">
        <f t="shared" si="20"/>
        <v>5</v>
      </c>
      <c r="K78" s="29">
        <v>130.74</v>
      </c>
      <c r="L78" s="29">
        <v>131.11</v>
      </c>
      <c r="M78" s="30">
        <f t="shared" si="21"/>
        <v>5</v>
      </c>
      <c r="N78" s="31">
        <v>-7.01</v>
      </c>
      <c r="O78" s="32">
        <v>4.29</v>
      </c>
      <c r="P78" s="30">
        <f t="shared" si="22"/>
        <v>2.5</v>
      </c>
      <c r="Q78" s="31">
        <v>-4.58</v>
      </c>
      <c r="R78" s="32">
        <v>-1.87</v>
      </c>
      <c r="S78" s="30">
        <f t="shared" si="23"/>
        <v>3.75</v>
      </c>
      <c r="T78" s="29">
        <v>55.8</v>
      </c>
      <c r="U78" s="33">
        <v>54.24</v>
      </c>
      <c r="V78" s="30">
        <f t="shared" si="24"/>
        <v>3.125</v>
      </c>
      <c r="W78" s="29">
        <v>0.49</v>
      </c>
      <c r="X78" s="33">
        <v>0</v>
      </c>
      <c r="Y78" s="30">
        <f t="shared" si="25"/>
        <v>5</v>
      </c>
      <c r="Z78" s="33">
        <v>13.18</v>
      </c>
      <c r="AA78" s="33">
        <v>13.34</v>
      </c>
      <c r="AB78" s="30">
        <f t="shared" si="26"/>
        <v>2.5</v>
      </c>
      <c r="AC78" s="33">
        <v>35.1</v>
      </c>
      <c r="AD78" s="29">
        <v>37.32</v>
      </c>
      <c r="AE78" s="30">
        <f t="shared" si="27"/>
        <v>3.125</v>
      </c>
      <c r="AF78" s="29">
        <v>7.52</v>
      </c>
      <c r="AG78" s="29">
        <v>7.21</v>
      </c>
      <c r="AH78" s="30">
        <f t="shared" si="28"/>
        <v>5</v>
      </c>
      <c r="AI78" s="29">
        <v>15.8</v>
      </c>
      <c r="AJ78" s="29">
        <v>14.87</v>
      </c>
      <c r="AK78" s="30">
        <f t="shared" si="29"/>
        <v>2.5</v>
      </c>
      <c r="AL78" s="40">
        <v>5.08</v>
      </c>
      <c r="AM78" s="41">
        <v>5.32</v>
      </c>
      <c r="AN78" s="30">
        <f t="shared" si="30"/>
        <v>3.125</v>
      </c>
      <c r="AO78" s="41">
        <v>10.84</v>
      </c>
      <c r="AP78" s="41">
        <v>13.63</v>
      </c>
      <c r="AQ78" s="30">
        <f t="shared" si="31"/>
        <v>2.5</v>
      </c>
      <c r="AR78" s="29">
        <v>120.16</v>
      </c>
      <c r="AS78" s="29">
        <v>149.36</v>
      </c>
      <c r="AT78" s="30">
        <f t="shared" si="32"/>
        <v>2.5</v>
      </c>
      <c r="AU78" s="46">
        <v>84.06</v>
      </c>
      <c r="AV78" s="46">
        <v>85.3</v>
      </c>
      <c r="AW78" s="30">
        <f t="shared" si="33"/>
        <v>3.125</v>
      </c>
      <c r="AX78" s="48">
        <v>91.14</v>
      </c>
      <c r="AY78" s="48">
        <v>90.7</v>
      </c>
      <c r="AZ78" s="30">
        <f t="shared" si="34"/>
        <v>2.5</v>
      </c>
      <c r="BA78" s="48">
        <v>91.5</v>
      </c>
      <c r="BB78" s="48">
        <v>96</v>
      </c>
      <c r="BC78" s="30">
        <f t="shared" si="35"/>
        <v>2.5</v>
      </c>
    </row>
    <row r="79" s="3" customFormat="true" ht="11.25" spans="1:55">
      <c r="A79" s="21">
        <v>75</v>
      </c>
      <c r="B79" s="22" t="s">
        <v>32</v>
      </c>
      <c r="C79" s="21" t="s">
        <v>104</v>
      </c>
      <c r="D79" s="23">
        <f t="shared" si="18"/>
        <v>72.813</v>
      </c>
      <c r="E79" s="29">
        <v>33.35</v>
      </c>
      <c r="F79" s="29">
        <v>32.89</v>
      </c>
      <c r="G79" s="30">
        <f t="shared" si="19"/>
        <v>11.25</v>
      </c>
      <c r="H79" s="29">
        <v>100</v>
      </c>
      <c r="I79" s="29">
        <v>50</v>
      </c>
      <c r="J79" s="30">
        <f t="shared" si="20"/>
        <v>5</v>
      </c>
      <c r="K79" s="29">
        <v>103.63</v>
      </c>
      <c r="L79" s="29">
        <v>113.08</v>
      </c>
      <c r="M79" s="30">
        <f t="shared" si="21"/>
        <v>7.5</v>
      </c>
      <c r="N79" s="31">
        <v>-1.59</v>
      </c>
      <c r="O79" s="32">
        <v>11.67</v>
      </c>
      <c r="P79" s="30">
        <f t="shared" si="22"/>
        <v>2.5</v>
      </c>
      <c r="Q79" s="31">
        <v>2.45</v>
      </c>
      <c r="R79" s="32">
        <v>-15.2</v>
      </c>
      <c r="S79" s="30">
        <f t="shared" si="23"/>
        <v>5</v>
      </c>
      <c r="T79" s="29">
        <v>20.38</v>
      </c>
      <c r="U79" s="33">
        <v>26.54</v>
      </c>
      <c r="V79" s="30">
        <f t="shared" si="24"/>
        <v>5</v>
      </c>
      <c r="W79" s="29">
        <v>0</v>
      </c>
      <c r="X79" s="33">
        <v>0</v>
      </c>
      <c r="Y79" s="30">
        <f t="shared" si="25"/>
        <v>5</v>
      </c>
      <c r="Z79" s="33">
        <v>13.23</v>
      </c>
      <c r="AA79" s="33">
        <v>12.52</v>
      </c>
      <c r="AB79" s="30">
        <f t="shared" si="26"/>
        <v>3.125</v>
      </c>
      <c r="AC79" s="33">
        <v>58.23</v>
      </c>
      <c r="AD79" s="29">
        <v>60.14</v>
      </c>
      <c r="AE79" s="30">
        <f t="shared" si="27"/>
        <v>5</v>
      </c>
      <c r="AF79" s="29">
        <v>11.02</v>
      </c>
      <c r="AG79" s="29">
        <v>9.83</v>
      </c>
      <c r="AH79" s="30">
        <f t="shared" si="28"/>
        <v>4.375</v>
      </c>
      <c r="AI79" s="29">
        <v>25.1</v>
      </c>
      <c r="AJ79" s="29">
        <v>25.12</v>
      </c>
      <c r="AK79" s="30">
        <f t="shared" si="29"/>
        <v>3.125</v>
      </c>
      <c r="AL79" s="40">
        <v>10.75</v>
      </c>
      <c r="AM79" s="41">
        <v>14.38</v>
      </c>
      <c r="AN79" s="30">
        <f t="shared" si="30"/>
        <v>4.375</v>
      </c>
      <c r="AO79" s="41">
        <v>14.97</v>
      </c>
      <c r="AP79" s="41">
        <v>20.2</v>
      </c>
      <c r="AQ79" s="30">
        <f t="shared" si="31"/>
        <v>2.5</v>
      </c>
      <c r="AR79" s="29">
        <v>87.99</v>
      </c>
      <c r="AS79" s="29">
        <v>95.53</v>
      </c>
      <c r="AT79" s="30">
        <f t="shared" si="32"/>
        <v>3.75</v>
      </c>
      <c r="AU79" s="46">
        <v>81.87</v>
      </c>
      <c r="AV79" s="46">
        <v>78.76</v>
      </c>
      <c r="AW79" s="30">
        <f t="shared" si="33"/>
        <v>2.5</v>
      </c>
      <c r="AX79" s="48">
        <v>86.98</v>
      </c>
      <c r="AY79" s="48">
        <v>85.63</v>
      </c>
      <c r="AZ79" s="30">
        <f t="shared" si="34"/>
        <v>1.25</v>
      </c>
      <c r="BA79" s="48">
        <v>90.04</v>
      </c>
      <c r="BB79" s="48">
        <v>91.12</v>
      </c>
      <c r="BC79" s="30">
        <f t="shared" si="35"/>
        <v>1.563</v>
      </c>
    </row>
    <row r="80" s="3" customFormat="true" ht="11.25" spans="1:55">
      <c r="A80" s="21">
        <v>76</v>
      </c>
      <c r="B80" s="22" t="s">
        <v>32</v>
      </c>
      <c r="C80" s="21" t="s">
        <v>105</v>
      </c>
      <c r="D80" s="23">
        <f t="shared" si="18"/>
        <v>68.75</v>
      </c>
      <c r="E80" s="29">
        <v>31.29</v>
      </c>
      <c r="F80" s="29">
        <v>31.59</v>
      </c>
      <c r="G80" s="30">
        <f t="shared" si="19"/>
        <v>9.375</v>
      </c>
      <c r="H80" s="29">
        <v>33.33</v>
      </c>
      <c r="I80" s="29">
        <v>75</v>
      </c>
      <c r="J80" s="30">
        <f t="shared" si="20"/>
        <v>10</v>
      </c>
      <c r="K80" s="29">
        <v>113.72</v>
      </c>
      <c r="L80" s="29">
        <v>120.59</v>
      </c>
      <c r="M80" s="30">
        <f t="shared" si="21"/>
        <v>5</v>
      </c>
      <c r="N80" s="31">
        <v>-3.06</v>
      </c>
      <c r="O80" s="32">
        <v>-44.08</v>
      </c>
      <c r="P80" s="30">
        <f t="shared" si="22"/>
        <v>5</v>
      </c>
      <c r="Q80" s="31">
        <v>-9.51</v>
      </c>
      <c r="R80" s="32">
        <v>-8.68</v>
      </c>
      <c r="S80" s="30">
        <f t="shared" si="23"/>
        <v>5</v>
      </c>
      <c r="T80" s="29">
        <v>53.33</v>
      </c>
      <c r="U80" s="33">
        <v>62.47</v>
      </c>
      <c r="V80" s="30">
        <f t="shared" si="24"/>
        <v>2.5</v>
      </c>
      <c r="W80" s="29">
        <v>25.14</v>
      </c>
      <c r="X80" s="33">
        <v>26.69</v>
      </c>
      <c r="Y80" s="30">
        <f t="shared" si="25"/>
        <v>2.5</v>
      </c>
      <c r="Z80" s="33">
        <v>8.45</v>
      </c>
      <c r="AA80" s="33">
        <v>9.36</v>
      </c>
      <c r="AB80" s="30">
        <f t="shared" si="26"/>
        <v>5</v>
      </c>
      <c r="AC80" s="33">
        <v>50.35</v>
      </c>
      <c r="AD80" s="29">
        <v>52.2</v>
      </c>
      <c r="AE80" s="30">
        <f t="shared" si="27"/>
        <v>3.125</v>
      </c>
      <c r="AF80" s="29">
        <v>10.38</v>
      </c>
      <c r="AG80" s="29">
        <v>10.61</v>
      </c>
      <c r="AH80" s="30">
        <f t="shared" si="28"/>
        <v>2.5</v>
      </c>
      <c r="AI80" s="29">
        <v>0</v>
      </c>
      <c r="AJ80" s="29">
        <v>0</v>
      </c>
      <c r="AK80" s="30">
        <f t="shared" si="29"/>
        <v>2.5</v>
      </c>
      <c r="AL80" s="40">
        <v>0</v>
      </c>
      <c r="AM80" s="41">
        <v>0</v>
      </c>
      <c r="AN80" s="30">
        <f t="shared" si="30"/>
        <v>2.5</v>
      </c>
      <c r="AO80" s="43">
        <v>0</v>
      </c>
      <c r="AP80" s="43">
        <v>0</v>
      </c>
      <c r="AQ80" s="30">
        <f t="shared" si="31"/>
        <v>2.5</v>
      </c>
      <c r="AR80" s="29">
        <v>0</v>
      </c>
      <c r="AS80" s="29">
        <v>0</v>
      </c>
      <c r="AT80" s="30">
        <f t="shared" si="32"/>
        <v>5</v>
      </c>
      <c r="AU80" s="46">
        <v>79.33</v>
      </c>
      <c r="AV80" s="46">
        <v>75.43</v>
      </c>
      <c r="AW80" s="30">
        <f t="shared" si="33"/>
        <v>2.5</v>
      </c>
      <c r="AX80" s="48">
        <v>85.39</v>
      </c>
      <c r="AY80" s="48">
        <v>90.2</v>
      </c>
      <c r="AZ80" s="30">
        <f t="shared" si="34"/>
        <v>2.5</v>
      </c>
      <c r="BA80" s="48">
        <v>94.04</v>
      </c>
      <c r="BB80" s="48">
        <v>90.79</v>
      </c>
      <c r="BC80" s="30">
        <f t="shared" si="35"/>
        <v>1.25</v>
      </c>
    </row>
    <row r="81" s="3" customFormat="true" ht="11.25" spans="1:55">
      <c r="A81" s="21">
        <v>77</v>
      </c>
      <c r="B81" s="21" t="s">
        <v>32</v>
      </c>
      <c r="C81" s="21" t="s">
        <v>106</v>
      </c>
      <c r="D81" s="23">
        <f t="shared" si="18"/>
        <v>75.938</v>
      </c>
      <c r="E81" s="29">
        <v>32.06</v>
      </c>
      <c r="F81" s="29">
        <v>33.07</v>
      </c>
      <c r="G81" s="30">
        <f t="shared" si="19"/>
        <v>13.125</v>
      </c>
      <c r="H81" s="29">
        <v>0</v>
      </c>
      <c r="I81" s="29">
        <v>50</v>
      </c>
      <c r="J81" s="30">
        <f t="shared" si="20"/>
        <v>6.25</v>
      </c>
      <c r="K81" s="29">
        <v>124.53</v>
      </c>
      <c r="L81" s="29">
        <v>120.39</v>
      </c>
      <c r="M81" s="30">
        <f t="shared" si="21"/>
        <v>6.25</v>
      </c>
      <c r="N81" s="31">
        <v>-21.51</v>
      </c>
      <c r="O81" s="32">
        <v>-24.06</v>
      </c>
      <c r="P81" s="30">
        <f t="shared" si="22"/>
        <v>4.375</v>
      </c>
      <c r="Q81" s="31">
        <v>1.99</v>
      </c>
      <c r="R81" s="32">
        <v>-7.92</v>
      </c>
      <c r="S81" s="30">
        <f t="shared" si="23"/>
        <v>5</v>
      </c>
      <c r="T81" s="29">
        <v>73.03</v>
      </c>
      <c r="U81" s="33">
        <v>73.9</v>
      </c>
      <c r="V81" s="30">
        <f t="shared" si="24"/>
        <v>2.5</v>
      </c>
      <c r="W81" s="29">
        <v>0</v>
      </c>
      <c r="X81" s="33">
        <v>4.39</v>
      </c>
      <c r="Y81" s="30">
        <f t="shared" si="25"/>
        <v>5</v>
      </c>
      <c r="Z81" s="33">
        <v>10.79</v>
      </c>
      <c r="AA81" s="33">
        <v>10.31</v>
      </c>
      <c r="AB81" s="30">
        <f t="shared" si="26"/>
        <v>5</v>
      </c>
      <c r="AC81" s="33">
        <v>51.57</v>
      </c>
      <c r="AD81" s="29">
        <v>51.8</v>
      </c>
      <c r="AE81" s="30">
        <f t="shared" si="27"/>
        <v>3.125</v>
      </c>
      <c r="AF81" s="29">
        <v>8.27</v>
      </c>
      <c r="AG81" s="29">
        <v>7.14</v>
      </c>
      <c r="AH81" s="30">
        <f t="shared" si="28"/>
        <v>5</v>
      </c>
      <c r="AI81" s="29">
        <v>0</v>
      </c>
      <c r="AJ81" s="29">
        <v>0</v>
      </c>
      <c r="AK81" s="30">
        <f t="shared" si="29"/>
        <v>2.5</v>
      </c>
      <c r="AL81" s="41">
        <v>0</v>
      </c>
      <c r="AM81" s="41">
        <v>0</v>
      </c>
      <c r="AN81" s="30">
        <f t="shared" si="30"/>
        <v>2.5</v>
      </c>
      <c r="AO81" s="43">
        <v>0</v>
      </c>
      <c r="AP81" s="43">
        <v>0</v>
      </c>
      <c r="AQ81" s="30">
        <f t="shared" si="31"/>
        <v>2.5</v>
      </c>
      <c r="AR81" s="29">
        <v>0</v>
      </c>
      <c r="AS81" s="29">
        <v>0</v>
      </c>
      <c r="AT81" s="30">
        <f t="shared" si="32"/>
        <v>5</v>
      </c>
      <c r="AU81" s="46">
        <v>96.65</v>
      </c>
      <c r="AV81" s="46">
        <v>92.93</v>
      </c>
      <c r="AW81" s="30">
        <f t="shared" si="33"/>
        <v>5</v>
      </c>
      <c r="AX81" s="48">
        <v>84.81</v>
      </c>
      <c r="AY81" s="48">
        <v>85.12</v>
      </c>
      <c r="AZ81" s="30">
        <f t="shared" si="34"/>
        <v>1.563</v>
      </c>
      <c r="BA81" s="48">
        <v>92.99</v>
      </c>
      <c r="BB81" s="48">
        <v>91.54</v>
      </c>
      <c r="BC81" s="30">
        <f t="shared" si="35"/>
        <v>1.25</v>
      </c>
    </row>
    <row r="82" s="3" customFormat="true" ht="11.25" spans="1:55">
      <c r="A82" s="21">
        <v>78</v>
      </c>
      <c r="B82" s="21" t="s">
        <v>32</v>
      </c>
      <c r="C82" s="21" t="s">
        <v>107</v>
      </c>
      <c r="D82" s="23">
        <f t="shared" si="18"/>
        <v>75.625</v>
      </c>
      <c r="E82" s="29">
        <v>40.18</v>
      </c>
      <c r="F82" s="29">
        <v>37.59</v>
      </c>
      <c r="G82" s="30">
        <f t="shared" si="19"/>
        <v>15</v>
      </c>
      <c r="H82" s="29">
        <v>100</v>
      </c>
      <c r="I82" s="29">
        <v>66.67</v>
      </c>
      <c r="J82" s="30">
        <f t="shared" si="20"/>
        <v>10</v>
      </c>
      <c r="K82" s="29">
        <v>113.7</v>
      </c>
      <c r="L82" s="29">
        <v>128.71</v>
      </c>
      <c r="M82" s="30">
        <f t="shared" si="21"/>
        <v>5</v>
      </c>
      <c r="N82" s="31">
        <v>-15.09</v>
      </c>
      <c r="O82" s="32">
        <v>21.71</v>
      </c>
      <c r="P82" s="30">
        <f t="shared" si="22"/>
        <v>2.5</v>
      </c>
      <c r="Q82" s="31">
        <v>-9.05</v>
      </c>
      <c r="R82" s="32">
        <v>-7.18</v>
      </c>
      <c r="S82" s="30">
        <f t="shared" si="23"/>
        <v>5</v>
      </c>
      <c r="T82" s="29">
        <v>53.93</v>
      </c>
      <c r="U82" s="33">
        <v>50.97</v>
      </c>
      <c r="V82" s="30">
        <f t="shared" si="24"/>
        <v>3.125</v>
      </c>
      <c r="W82" s="29">
        <v>8.92</v>
      </c>
      <c r="X82" s="33">
        <v>4.89</v>
      </c>
      <c r="Y82" s="30">
        <f t="shared" si="25"/>
        <v>4.375</v>
      </c>
      <c r="Z82" s="33">
        <v>13.87</v>
      </c>
      <c r="AA82" s="33">
        <v>14.16</v>
      </c>
      <c r="AB82" s="30">
        <f t="shared" si="26"/>
        <v>2.5</v>
      </c>
      <c r="AC82" s="33">
        <v>53.46</v>
      </c>
      <c r="AD82" s="29">
        <v>54.1</v>
      </c>
      <c r="AE82" s="30">
        <f t="shared" si="27"/>
        <v>4.375</v>
      </c>
      <c r="AF82" s="29">
        <v>7.62</v>
      </c>
      <c r="AG82" s="29">
        <v>7.31</v>
      </c>
      <c r="AH82" s="30">
        <f t="shared" si="28"/>
        <v>5</v>
      </c>
      <c r="AI82" s="29">
        <v>0</v>
      </c>
      <c r="AJ82" s="29">
        <v>14.49</v>
      </c>
      <c r="AK82" s="30">
        <f t="shared" si="29"/>
        <v>3.125</v>
      </c>
      <c r="AL82" s="41">
        <v>0</v>
      </c>
      <c r="AM82" s="41">
        <v>4.23</v>
      </c>
      <c r="AN82" s="30">
        <f t="shared" si="30"/>
        <v>3.125</v>
      </c>
      <c r="AO82" s="43">
        <v>0</v>
      </c>
      <c r="AP82" s="41">
        <v>11.85</v>
      </c>
      <c r="AQ82" s="30">
        <f t="shared" si="31"/>
        <v>3.75</v>
      </c>
      <c r="AR82" s="29">
        <v>0</v>
      </c>
      <c r="AS82" s="29">
        <v>151.78</v>
      </c>
      <c r="AT82" s="30">
        <f t="shared" si="32"/>
        <v>2.5</v>
      </c>
      <c r="AU82" s="46">
        <v>93.62</v>
      </c>
      <c r="AV82" s="46">
        <v>85.75</v>
      </c>
      <c r="AW82" s="30">
        <f t="shared" si="33"/>
        <v>3.75</v>
      </c>
      <c r="AX82" s="48">
        <v>91.56</v>
      </c>
      <c r="AY82" s="48">
        <v>83.54</v>
      </c>
      <c r="AZ82" s="30">
        <f t="shared" si="34"/>
        <v>1.25</v>
      </c>
      <c r="BA82" s="48">
        <v>91.45</v>
      </c>
      <c r="BB82" s="48">
        <v>91.12</v>
      </c>
      <c r="BC82" s="30">
        <f t="shared" si="35"/>
        <v>1.25</v>
      </c>
    </row>
    <row r="83" s="3" customFormat="true" ht="11.25" spans="1:55">
      <c r="A83" s="21">
        <v>79</v>
      </c>
      <c r="B83" s="22" t="s">
        <v>33</v>
      </c>
      <c r="C83" s="21" t="s">
        <v>108</v>
      </c>
      <c r="D83" s="23">
        <f t="shared" si="18"/>
        <v>84.063</v>
      </c>
      <c r="E83" s="29">
        <v>33.44</v>
      </c>
      <c r="F83" s="29">
        <v>34.3</v>
      </c>
      <c r="G83" s="30">
        <f t="shared" si="19"/>
        <v>13.125</v>
      </c>
      <c r="H83" s="29">
        <v>75</v>
      </c>
      <c r="I83" s="29">
        <v>75</v>
      </c>
      <c r="J83" s="30">
        <f t="shared" si="20"/>
        <v>10</v>
      </c>
      <c r="K83" s="29">
        <v>101.84</v>
      </c>
      <c r="L83" s="29">
        <v>112.8</v>
      </c>
      <c r="M83" s="30">
        <f t="shared" si="21"/>
        <v>10</v>
      </c>
      <c r="N83" s="31">
        <v>0.14</v>
      </c>
      <c r="O83" s="32">
        <v>-36.55</v>
      </c>
      <c r="P83" s="30">
        <f t="shared" si="22"/>
        <v>5</v>
      </c>
      <c r="Q83" s="31">
        <v>-5.69</v>
      </c>
      <c r="R83" s="32">
        <v>-6.53</v>
      </c>
      <c r="S83" s="30">
        <f t="shared" si="23"/>
        <v>5</v>
      </c>
      <c r="T83" s="29">
        <v>68.86</v>
      </c>
      <c r="U83" s="33">
        <v>56.97</v>
      </c>
      <c r="V83" s="30">
        <f t="shared" si="24"/>
        <v>3.125</v>
      </c>
      <c r="W83" s="29">
        <v>9.8</v>
      </c>
      <c r="X83" s="33">
        <v>8.88</v>
      </c>
      <c r="Y83" s="30">
        <f t="shared" si="25"/>
        <v>4.375</v>
      </c>
      <c r="Z83" s="33">
        <v>11.04</v>
      </c>
      <c r="AA83" s="33">
        <v>10.92</v>
      </c>
      <c r="AB83" s="30">
        <f t="shared" si="26"/>
        <v>4.375</v>
      </c>
      <c r="AC83" s="33">
        <v>79.32</v>
      </c>
      <c r="AD83" s="29">
        <v>78.64</v>
      </c>
      <c r="AE83" s="30">
        <f t="shared" si="27"/>
        <v>5</v>
      </c>
      <c r="AF83" s="29">
        <v>13.3</v>
      </c>
      <c r="AG83" s="29">
        <v>12.31</v>
      </c>
      <c r="AH83" s="30">
        <f t="shared" si="28"/>
        <v>3.125</v>
      </c>
      <c r="AI83" s="29">
        <v>21.59</v>
      </c>
      <c r="AJ83" s="29">
        <v>20.55</v>
      </c>
      <c r="AK83" s="30">
        <f t="shared" si="29"/>
        <v>2.5</v>
      </c>
      <c r="AL83" s="40">
        <v>16.74</v>
      </c>
      <c r="AM83" s="41">
        <v>15.42</v>
      </c>
      <c r="AN83" s="30">
        <f t="shared" si="30"/>
        <v>3.75</v>
      </c>
      <c r="AO83" s="41">
        <v>14.54</v>
      </c>
      <c r="AP83" s="41">
        <v>25.99</v>
      </c>
      <c r="AQ83" s="30">
        <f t="shared" si="31"/>
        <v>2.5</v>
      </c>
      <c r="AR83" s="29">
        <v>73.01</v>
      </c>
      <c r="AS83" s="29">
        <v>71.9</v>
      </c>
      <c r="AT83" s="30">
        <f t="shared" si="32"/>
        <v>5</v>
      </c>
      <c r="AU83" s="46">
        <v>87.74</v>
      </c>
      <c r="AV83" s="46">
        <v>86.1</v>
      </c>
      <c r="AW83" s="30">
        <f t="shared" si="33"/>
        <v>3.75</v>
      </c>
      <c r="AX83" s="48">
        <v>88.52</v>
      </c>
      <c r="AY83" s="48">
        <v>88.7</v>
      </c>
      <c r="AZ83" s="30">
        <f t="shared" si="34"/>
        <v>1.563</v>
      </c>
      <c r="BA83" s="48">
        <v>92.31</v>
      </c>
      <c r="BB83" s="48">
        <v>91.68</v>
      </c>
      <c r="BC83" s="30">
        <f t="shared" si="35"/>
        <v>1.875</v>
      </c>
    </row>
    <row r="84" s="3" customFormat="true" ht="11.25" spans="1:55">
      <c r="A84" s="21">
        <v>80</v>
      </c>
      <c r="B84" s="22" t="s">
        <v>33</v>
      </c>
      <c r="C84" s="21" t="s">
        <v>109</v>
      </c>
      <c r="D84" s="23">
        <f t="shared" si="18"/>
        <v>77.5</v>
      </c>
      <c r="E84" s="29">
        <v>35.03</v>
      </c>
      <c r="F84" s="29">
        <v>35.78</v>
      </c>
      <c r="G84" s="30">
        <f t="shared" si="19"/>
        <v>15</v>
      </c>
      <c r="H84" s="29">
        <v>100</v>
      </c>
      <c r="I84" s="29">
        <v>0</v>
      </c>
      <c r="J84" s="30">
        <f t="shared" si="20"/>
        <v>5</v>
      </c>
      <c r="K84" s="29">
        <v>103.21</v>
      </c>
      <c r="L84" s="29">
        <v>110.12</v>
      </c>
      <c r="M84" s="30">
        <f t="shared" si="21"/>
        <v>10</v>
      </c>
      <c r="N84" s="31">
        <v>-8.13</v>
      </c>
      <c r="O84" s="32">
        <v>-19.61</v>
      </c>
      <c r="P84" s="30">
        <f t="shared" si="22"/>
        <v>4.375</v>
      </c>
      <c r="Q84" s="31">
        <v>5.03</v>
      </c>
      <c r="R84" s="32">
        <v>-1.09</v>
      </c>
      <c r="S84" s="30">
        <f t="shared" si="23"/>
        <v>4.375</v>
      </c>
      <c r="T84" s="29">
        <v>43.13</v>
      </c>
      <c r="U84" s="33">
        <v>39.92</v>
      </c>
      <c r="V84" s="30">
        <f t="shared" si="24"/>
        <v>4.375</v>
      </c>
      <c r="W84" s="29">
        <v>5.24</v>
      </c>
      <c r="X84" s="33">
        <v>6.28</v>
      </c>
      <c r="Y84" s="30">
        <f t="shared" si="25"/>
        <v>3.75</v>
      </c>
      <c r="Z84" s="33">
        <v>10.24</v>
      </c>
      <c r="AA84" s="33">
        <v>10.32</v>
      </c>
      <c r="AB84" s="30">
        <f t="shared" si="26"/>
        <v>5</v>
      </c>
      <c r="AC84" s="33">
        <v>65.46</v>
      </c>
      <c r="AD84" s="29">
        <v>59.66</v>
      </c>
      <c r="AE84" s="30">
        <f t="shared" si="27"/>
        <v>5</v>
      </c>
      <c r="AF84" s="29">
        <v>12.79</v>
      </c>
      <c r="AG84" s="29">
        <v>11.1</v>
      </c>
      <c r="AH84" s="30">
        <f t="shared" si="28"/>
        <v>3.125</v>
      </c>
      <c r="AI84" s="29">
        <v>25.54</v>
      </c>
      <c r="AJ84" s="29">
        <v>27.28</v>
      </c>
      <c r="AK84" s="30">
        <f t="shared" si="29"/>
        <v>4.375</v>
      </c>
      <c r="AL84" s="40">
        <v>10.84</v>
      </c>
      <c r="AM84" s="41">
        <v>10.73</v>
      </c>
      <c r="AN84" s="30">
        <f t="shared" si="30"/>
        <v>2.5</v>
      </c>
      <c r="AO84" s="41">
        <v>18.07</v>
      </c>
      <c r="AP84" s="41">
        <v>26.57</v>
      </c>
      <c r="AQ84" s="30">
        <f t="shared" si="31"/>
        <v>2.5</v>
      </c>
      <c r="AR84" s="29">
        <v>115.33</v>
      </c>
      <c r="AS84" s="29">
        <v>140.15</v>
      </c>
      <c r="AT84" s="30">
        <f t="shared" si="32"/>
        <v>2.5</v>
      </c>
      <c r="AU84" s="46">
        <v>83.61</v>
      </c>
      <c r="AV84" s="46">
        <v>83.61</v>
      </c>
      <c r="AW84" s="30">
        <f t="shared" si="33"/>
        <v>2.5</v>
      </c>
      <c r="AX84" s="48">
        <v>92.79</v>
      </c>
      <c r="AY84" s="48">
        <v>89.33</v>
      </c>
      <c r="AZ84" s="30">
        <f t="shared" si="34"/>
        <v>1.875</v>
      </c>
      <c r="BA84" s="48">
        <v>92.92</v>
      </c>
      <c r="BB84" s="48">
        <v>91.07</v>
      </c>
      <c r="BC84" s="30">
        <f t="shared" si="35"/>
        <v>1.25</v>
      </c>
    </row>
    <row r="85" s="3" customFormat="true" ht="11.25" spans="1:55">
      <c r="A85" s="21">
        <v>81</v>
      </c>
      <c r="B85" s="22" t="s">
        <v>34</v>
      </c>
      <c r="C85" s="21" t="s">
        <v>207</v>
      </c>
      <c r="D85" s="23">
        <f t="shared" si="18"/>
        <v>61.876</v>
      </c>
      <c r="E85" s="29">
        <v>33.79</v>
      </c>
      <c r="F85" s="29">
        <v>32.36</v>
      </c>
      <c r="G85" s="30">
        <f t="shared" si="19"/>
        <v>7.5</v>
      </c>
      <c r="H85" s="29">
        <v>0</v>
      </c>
      <c r="I85" s="29">
        <v>50</v>
      </c>
      <c r="J85" s="30">
        <f t="shared" si="20"/>
        <v>6.25</v>
      </c>
      <c r="K85" s="29">
        <v>200.42</v>
      </c>
      <c r="L85" s="29">
        <v>208.92</v>
      </c>
      <c r="M85" s="30">
        <f t="shared" si="21"/>
        <v>5</v>
      </c>
      <c r="N85" s="31">
        <v>-30.86</v>
      </c>
      <c r="O85" s="32">
        <v>27.99</v>
      </c>
      <c r="P85" s="30">
        <f t="shared" si="22"/>
        <v>2.5</v>
      </c>
      <c r="Q85" s="31">
        <v>0.2</v>
      </c>
      <c r="R85" s="32">
        <v>-11.38</v>
      </c>
      <c r="S85" s="30">
        <f t="shared" si="23"/>
        <v>5</v>
      </c>
      <c r="T85" s="29">
        <v>22.64</v>
      </c>
      <c r="U85" s="33">
        <v>17.49</v>
      </c>
      <c r="V85" s="30">
        <f t="shared" si="24"/>
        <v>5</v>
      </c>
      <c r="W85" s="29">
        <v>5.49</v>
      </c>
      <c r="X85" s="33">
        <v>5.03</v>
      </c>
      <c r="Y85" s="30">
        <f t="shared" si="25"/>
        <v>4.375</v>
      </c>
      <c r="Z85" s="33">
        <v>15.68</v>
      </c>
      <c r="AA85" s="33">
        <v>18.63</v>
      </c>
      <c r="AB85" s="30">
        <f t="shared" si="26"/>
        <v>2.5</v>
      </c>
      <c r="AC85" s="33">
        <v>40.72</v>
      </c>
      <c r="AD85" s="29">
        <v>35.17</v>
      </c>
      <c r="AE85" s="30">
        <f t="shared" si="27"/>
        <v>2.5</v>
      </c>
      <c r="AF85" s="29">
        <v>9.05</v>
      </c>
      <c r="AG85" s="29">
        <v>8.6</v>
      </c>
      <c r="AH85" s="30">
        <f t="shared" si="28"/>
        <v>5</v>
      </c>
      <c r="AI85" s="29">
        <v>21.53</v>
      </c>
      <c r="AJ85" s="29">
        <v>20.29</v>
      </c>
      <c r="AK85" s="30">
        <f t="shared" si="29"/>
        <v>2.5</v>
      </c>
      <c r="AL85" s="40">
        <v>3.62</v>
      </c>
      <c r="AM85" s="41">
        <v>2.44</v>
      </c>
      <c r="AN85" s="30">
        <f t="shared" si="30"/>
        <v>2.5</v>
      </c>
      <c r="AO85" s="41">
        <v>13.99</v>
      </c>
      <c r="AP85" s="41">
        <v>16.76</v>
      </c>
      <c r="AQ85" s="30">
        <f t="shared" si="31"/>
        <v>2.5</v>
      </c>
      <c r="AR85" s="29">
        <v>98.51</v>
      </c>
      <c r="AS85" s="29">
        <v>153.96</v>
      </c>
      <c r="AT85" s="30">
        <f t="shared" si="32"/>
        <v>2.5</v>
      </c>
      <c r="AU85" s="46">
        <v>90.15</v>
      </c>
      <c r="AV85" s="46">
        <v>78.78</v>
      </c>
      <c r="AW85" s="30">
        <f t="shared" si="33"/>
        <v>2.5</v>
      </c>
      <c r="AX85" s="48">
        <v>82.24</v>
      </c>
      <c r="AY85" s="48">
        <v>87.63</v>
      </c>
      <c r="AZ85" s="30">
        <f t="shared" si="34"/>
        <v>1.563</v>
      </c>
      <c r="BA85" s="48">
        <v>90.03</v>
      </c>
      <c r="BB85" s="48">
        <v>92.25</v>
      </c>
      <c r="BC85" s="30">
        <f t="shared" si="35"/>
        <v>2.188</v>
      </c>
    </row>
    <row r="86" s="4" customFormat="true" ht="11.25" spans="1:55">
      <c r="A86" s="21">
        <v>82</v>
      </c>
      <c r="B86" s="21" t="s">
        <v>34</v>
      </c>
      <c r="C86" s="21" t="s">
        <v>208</v>
      </c>
      <c r="D86" s="23">
        <f t="shared" si="18"/>
        <v>76.563</v>
      </c>
      <c r="E86" s="29">
        <v>40.19</v>
      </c>
      <c r="F86" s="29">
        <v>35.61</v>
      </c>
      <c r="G86" s="30">
        <f t="shared" si="19"/>
        <v>15</v>
      </c>
      <c r="H86" s="29">
        <v>100</v>
      </c>
      <c r="I86" s="29">
        <v>100</v>
      </c>
      <c r="J86" s="30">
        <f t="shared" si="20"/>
        <v>10</v>
      </c>
      <c r="K86" s="29">
        <v>240.52</v>
      </c>
      <c r="L86" s="29">
        <v>251.02</v>
      </c>
      <c r="M86" s="30">
        <f t="shared" si="21"/>
        <v>5</v>
      </c>
      <c r="N86" s="31">
        <v>-42.18</v>
      </c>
      <c r="O86" s="32">
        <v>11.54</v>
      </c>
      <c r="P86" s="30">
        <f t="shared" si="22"/>
        <v>2.5</v>
      </c>
      <c r="Q86" s="31">
        <v>12.67</v>
      </c>
      <c r="R86" s="32">
        <v>11.04</v>
      </c>
      <c r="S86" s="30">
        <f t="shared" si="23"/>
        <v>3.125</v>
      </c>
      <c r="T86" s="29">
        <v>1.52</v>
      </c>
      <c r="U86" s="33">
        <v>1.76</v>
      </c>
      <c r="V86" s="30">
        <f t="shared" si="24"/>
        <v>5</v>
      </c>
      <c r="W86" s="29">
        <v>0</v>
      </c>
      <c r="X86" s="33">
        <v>0</v>
      </c>
      <c r="Y86" s="30">
        <f t="shared" si="25"/>
        <v>5</v>
      </c>
      <c r="Z86" s="33">
        <v>18.37</v>
      </c>
      <c r="AA86" s="33">
        <v>16.41</v>
      </c>
      <c r="AB86" s="30">
        <f t="shared" si="26"/>
        <v>3.125</v>
      </c>
      <c r="AC86" s="33">
        <v>36.17</v>
      </c>
      <c r="AD86" s="29">
        <v>39.58</v>
      </c>
      <c r="AE86" s="30">
        <f t="shared" si="27"/>
        <v>3.125</v>
      </c>
      <c r="AF86" s="29">
        <v>6.54</v>
      </c>
      <c r="AG86" s="29">
        <v>7.31</v>
      </c>
      <c r="AH86" s="30">
        <f t="shared" si="28"/>
        <v>5</v>
      </c>
      <c r="AI86" s="29">
        <v>0</v>
      </c>
      <c r="AJ86" s="29">
        <v>0</v>
      </c>
      <c r="AK86" s="30">
        <f t="shared" si="29"/>
        <v>2.5</v>
      </c>
      <c r="AL86" s="41">
        <v>0</v>
      </c>
      <c r="AM86" s="41">
        <v>0</v>
      </c>
      <c r="AN86" s="30">
        <f t="shared" si="30"/>
        <v>2.5</v>
      </c>
      <c r="AO86" s="43">
        <v>0</v>
      </c>
      <c r="AP86" s="43">
        <v>0</v>
      </c>
      <c r="AQ86" s="30">
        <f t="shared" si="31"/>
        <v>2.5</v>
      </c>
      <c r="AR86" s="29">
        <v>0</v>
      </c>
      <c r="AS86" s="29">
        <v>0</v>
      </c>
      <c r="AT86" s="30">
        <f t="shared" si="32"/>
        <v>5</v>
      </c>
      <c r="AU86" s="46">
        <v>0</v>
      </c>
      <c r="AV86" s="46">
        <v>80.07</v>
      </c>
      <c r="AW86" s="30">
        <f t="shared" si="33"/>
        <v>3.125</v>
      </c>
      <c r="AX86" s="48">
        <v>0</v>
      </c>
      <c r="AY86" s="48">
        <v>85</v>
      </c>
      <c r="AZ86" s="30">
        <f t="shared" si="34"/>
        <v>1.563</v>
      </c>
      <c r="BA86" s="48">
        <v>0</v>
      </c>
      <c r="BB86" s="48">
        <v>98.52</v>
      </c>
      <c r="BC86" s="30">
        <f t="shared" si="35"/>
        <v>2.5</v>
      </c>
    </row>
    <row r="87" s="3" customFormat="true" ht="11.25" spans="1:55">
      <c r="A87" s="21">
        <v>83</v>
      </c>
      <c r="B87" s="21" t="s">
        <v>34</v>
      </c>
      <c r="C87" s="21" t="s">
        <v>209</v>
      </c>
      <c r="D87" s="23">
        <f t="shared" si="18"/>
        <v>72.188</v>
      </c>
      <c r="E87" s="29">
        <v>37.75</v>
      </c>
      <c r="F87" s="29">
        <v>37.98</v>
      </c>
      <c r="G87" s="30">
        <f t="shared" si="19"/>
        <v>15</v>
      </c>
      <c r="H87" s="29">
        <v>50</v>
      </c>
      <c r="I87" s="29">
        <v>50</v>
      </c>
      <c r="J87" s="30">
        <f t="shared" si="20"/>
        <v>5</v>
      </c>
      <c r="K87" s="29">
        <v>208.12</v>
      </c>
      <c r="L87" s="29">
        <v>201.32</v>
      </c>
      <c r="M87" s="30">
        <f t="shared" si="21"/>
        <v>6.25</v>
      </c>
      <c r="N87" s="31">
        <v>-1.56</v>
      </c>
      <c r="O87" s="32">
        <v>1.44</v>
      </c>
      <c r="P87" s="30">
        <f t="shared" si="22"/>
        <v>2.5</v>
      </c>
      <c r="Q87" s="31">
        <v>-9.09</v>
      </c>
      <c r="R87" s="32">
        <v>18.33</v>
      </c>
      <c r="S87" s="30">
        <f t="shared" si="23"/>
        <v>2.5</v>
      </c>
      <c r="T87" s="29">
        <v>18.69</v>
      </c>
      <c r="U87" s="33">
        <v>17.51</v>
      </c>
      <c r="V87" s="30">
        <f t="shared" si="24"/>
        <v>5</v>
      </c>
      <c r="W87" s="29">
        <v>0</v>
      </c>
      <c r="X87" s="33">
        <v>0</v>
      </c>
      <c r="Y87" s="30">
        <f t="shared" si="25"/>
        <v>5</v>
      </c>
      <c r="Z87" s="33">
        <v>5.58</v>
      </c>
      <c r="AA87" s="33">
        <v>9.26</v>
      </c>
      <c r="AB87" s="30">
        <f t="shared" si="26"/>
        <v>5</v>
      </c>
      <c r="AC87" s="33">
        <v>38.73</v>
      </c>
      <c r="AD87" s="29">
        <v>45.8</v>
      </c>
      <c r="AE87" s="30">
        <f t="shared" si="27"/>
        <v>3.125</v>
      </c>
      <c r="AF87" s="29">
        <v>8.46</v>
      </c>
      <c r="AG87" s="29">
        <v>8.41</v>
      </c>
      <c r="AH87" s="30">
        <f t="shared" si="28"/>
        <v>5</v>
      </c>
      <c r="AI87" s="29">
        <v>0</v>
      </c>
      <c r="AJ87" s="29">
        <v>0</v>
      </c>
      <c r="AK87" s="30">
        <f t="shared" si="29"/>
        <v>2.5</v>
      </c>
      <c r="AL87" s="41">
        <v>0</v>
      </c>
      <c r="AM87" s="41">
        <v>0</v>
      </c>
      <c r="AN87" s="30">
        <f t="shared" si="30"/>
        <v>2.5</v>
      </c>
      <c r="AO87" s="43">
        <v>0</v>
      </c>
      <c r="AP87" s="43">
        <v>0</v>
      </c>
      <c r="AQ87" s="30">
        <f t="shared" si="31"/>
        <v>2.5</v>
      </c>
      <c r="AR87" s="29">
        <v>0</v>
      </c>
      <c r="AS87" s="29">
        <v>0</v>
      </c>
      <c r="AT87" s="30">
        <f t="shared" si="32"/>
        <v>5</v>
      </c>
      <c r="AU87" s="46">
        <v>77.32</v>
      </c>
      <c r="AV87" s="46">
        <v>71.83</v>
      </c>
      <c r="AW87" s="30">
        <f t="shared" si="33"/>
        <v>2.5</v>
      </c>
      <c r="AX87" s="48">
        <v>0</v>
      </c>
      <c r="AY87" s="48">
        <v>81.73</v>
      </c>
      <c r="AZ87" s="30">
        <f t="shared" si="34"/>
        <v>1.563</v>
      </c>
      <c r="BA87" s="48">
        <v>92.42</v>
      </c>
      <c r="BB87" s="48">
        <v>86.77</v>
      </c>
      <c r="BC87" s="30">
        <f t="shared" si="35"/>
        <v>1.25</v>
      </c>
    </row>
    <row r="88" s="3" customFormat="true" ht="11.25" spans="1:55">
      <c r="A88" s="21">
        <v>84</v>
      </c>
      <c r="B88" s="21" t="s">
        <v>34</v>
      </c>
      <c r="C88" s="21" t="s">
        <v>210</v>
      </c>
      <c r="D88" s="23">
        <f t="shared" si="18"/>
        <v>70</v>
      </c>
      <c r="E88" s="29">
        <v>32.24</v>
      </c>
      <c r="F88" s="29">
        <v>35.46</v>
      </c>
      <c r="G88" s="30">
        <f t="shared" si="19"/>
        <v>15</v>
      </c>
      <c r="H88" s="29">
        <v>50</v>
      </c>
      <c r="I88" s="29">
        <v>50</v>
      </c>
      <c r="J88" s="30">
        <f t="shared" si="20"/>
        <v>5</v>
      </c>
      <c r="K88" s="29">
        <v>203.85</v>
      </c>
      <c r="L88" s="29">
        <v>269.72</v>
      </c>
      <c r="M88" s="30">
        <f t="shared" si="21"/>
        <v>5</v>
      </c>
      <c r="N88" s="31">
        <v>0.81</v>
      </c>
      <c r="O88" s="32">
        <v>-18.65</v>
      </c>
      <c r="P88" s="30">
        <f t="shared" si="22"/>
        <v>4.375</v>
      </c>
      <c r="Q88" s="31">
        <v>-52.71</v>
      </c>
      <c r="R88" s="32">
        <v>14.65</v>
      </c>
      <c r="S88" s="30">
        <f t="shared" si="23"/>
        <v>2.5</v>
      </c>
      <c r="T88" s="29">
        <v>17.47</v>
      </c>
      <c r="U88" s="33">
        <v>18.08</v>
      </c>
      <c r="V88" s="30">
        <f t="shared" si="24"/>
        <v>5</v>
      </c>
      <c r="W88" s="29">
        <v>0</v>
      </c>
      <c r="X88" s="33">
        <v>0</v>
      </c>
      <c r="Y88" s="30">
        <f t="shared" si="25"/>
        <v>5</v>
      </c>
      <c r="Z88" s="33">
        <v>11.23</v>
      </c>
      <c r="AA88" s="33">
        <v>11.85</v>
      </c>
      <c r="AB88" s="30">
        <f t="shared" si="26"/>
        <v>2.5</v>
      </c>
      <c r="AC88" s="33">
        <v>42.6</v>
      </c>
      <c r="AD88" s="29">
        <v>31.43</v>
      </c>
      <c r="AE88" s="30">
        <f t="shared" si="27"/>
        <v>2.5</v>
      </c>
      <c r="AF88" s="29">
        <v>6.68</v>
      </c>
      <c r="AG88" s="29">
        <v>7.11</v>
      </c>
      <c r="AH88" s="30">
        <f t="shared" si="28"/>
        <v>5</v>
      </c>
      <c r="AI88" s="29">
        <v>0</v>
      </c>
      <c r="AJ88" s="29">
        <v>0</v>
      </c>
      <c r="AK88" s="30">
        <f t="shared" si="29"/>
        <v>2.5</v>
      </c>
      <c r="AL88" s="41">
        <v>0</v>
      </c>
      <c r="AM88" s="41">
        <v>0</v>
      </c>
      <c r="AN88" s="30">
        <f t="shared" si="30"/>
        <v>2.5</v>
      </c>
      <c r="AO88" s="43">
        <v>0</v>
      </c>
      <c r="AP88" s="43">
        <v>0</v>
      </c>
      <c r="AQ88" s="30">
        <f t="shared" si="31"/>
        <v>2.5</v>
      </c>
      <c r="AR88" s="29">
        <v>0</v>
      </c>
      <c r="AS88" s="29">
        <v>0</v>
      </c>
      <c r="AT88" s="30">
        <f t="shared" si="32"/>
        <v>5</v>
      </c>
      <c r="AU88" s="46">
        <v>82.22</v>
      </c>
      <c r="AV88" s="46">
        <v>85.2</v>
      </c>
      <c r="AW88" s="30">
        <f t="shared" si="33"/>
        <v>3.125</v>
      </c>
      <c r="AX88" s="48">
        <v>87.78</v>
      </c>
      <c r="AY88" s="48">
        <v>81.93</v>
      </c>
      <c r="AZ88" s="30">
        <f t="shared" si="34"/>
        <v>1.25</v>
      </c>
      <c r="BA88" s="48">
        <v>84.19</v>
      </c>
      <c r="BB88" s="48">
        <v>82.95</v>
      </c>
      <c r="BC88" s="30">
        <f t="shared" si="35"/>
        <v>1.25</v>
      </c>
    </row>
    <row r="89" s="3" customFormat="true" ht="11.25" spans="1:55">
      <c r="A89" s="21">
        <v>85</v>
      </c>
      <c r="B89" s="21" t="s">
        <v>34</v>
      </c>
      <c r="C89" s="21" t="s">
        <v>211</v>
      </c>
      <c r="D89" s="23">
        <f t="shared" si="18"/>
        <v>68.438</v>
      </c>
      <c r="E89" s="29">
        <v>46.7</v>
      </c>
      <c r="F89" s="29">
        <v>41.38</v>
      </c>
      <c r="G89" s="30">
        <f t="shared" si="19"/>
        <v>15</v>
      </c>
      <c r="H89" s="29">
        <v>50</v>
      </c>
      <c r="I89" s="29">
        <v>50</v>
      </c>
      <c r="J89" s="30">
        <f t="shared" si="20"/>
        <v>5</v>
      </c>
      <c r="K89" s="29">
        <v>166.55</v>
      </c>
      <c r="L89" s="29">
        <v>197.35</v>
      </c>
      <c r="M89" s="30">
        <f t="shared" si="21"/>
        <v>5</v>
      </c>
      <c r="N89" s="31">
        <v>-43.94</v>
      </c>
      <c r="O89" s="32">
        <v>79.84</v>
      </c>
      <c r="P89" s="30">
        <f t="shared" si="22"/>
        <v>2.5</v>
      </c>
      <c r="Q89" s="31">
        <v>-29.67</v>
      </c>
      <c r="R89" s="32">
        <v>10.92</v>
      </c>
      <c r="S89" s="30">
        <f t="shared" si="23"/>
        <v>2.5</v>
      </c>
      <c r="T89" s="29">
        <v>8.67</v>
      </c>
      <c r="U89" s="33">
        <v>8.08</v>
      </c>
      <c r="V89" s="30">
        <f t="shared" si="24"/>
        <v>5</v>
      </c>
      <c r="W89" s="29">
        <v>2.01</v>
      </c>
      <c r="X89" s="33">
        <v>3.11</v>
      </c>
      <c r="Y89" s="30">
        <f t="shared" si="25"/>
        <v>5</v>
      </c>
      <c r="Z89" s="33">
        <v>20.11</v>
      </c>
      <c r="AA89" s="33">
        <v>18.53</v>
      </c>
      <c r="AB89" s="30">
        <f t="shared" si="26"/>
        <v>3.125</v>
      </c>
      <c r="AC89" s="33">
        <v>40.19</v>
      </c>
      <c r="AD89" s="29">
        <v>39.28</v>
      </c>
      <c r="AE89" s="30">
        <f t="shared" si="27"/>
        <v>2.5</v>
      </c>
      <c r="AF89" s="29">
        <v>8.73</v>
      </c>
      <c r="AG89" s="29">
        <v>9.09</v>
      </c>
      <c r="AH89" s="30">
        <f t="shared" si="28"/>
        <v>5</v>
      </c>
      <c r="AI89" s="29">
        <v>0</v>
      </c>
      <c r="AJ89" s="29">
        <v>0</v>
      </c>
      <c r="AK89" s="30">
        <f t="shared" si="29"/>
        <v>2.5</v>
      </c>
      <c r="AL89" s="41">
        <v>0</v>
      </c>
      <c r="AM89" s="41">
        <v>0</v>
      </c>
      <c r="AN89" s="30">
        <f t="shared" si="30"/>
        <v>2.5</v>
      </c>
      <c r="AO89" s="43">
        <v>0</v>
      </c>
      <c r="AP89" s="43">
        <v>0</v>
      </c>
      <c r="AQ89" s="30">
        <f t="shared" si="31"/>
        <v>2.5</v>
      </c>
      <c r="AR89" s="29">
        <v>0</v>
      </c>
      <c r="AS89" s="29">
        <v>0</v>
      </c>
      <c r="AT89" s="30">
        <f t="shared" si="32"/>
        <v>5</v>
      </c>
      <c r="AU89" s="46">
        <v>83.11</v>
      </c>
      <c r="AV89" s="46">
        <v>82.18</v>
      </c>
      <c r="AW89" s="30">
        <f t="shared" si="33"/>
        <v>2.5</v>
      </c>
      <c r="AX89" s="48">
        <v>87.3</v>
      </c>
      <c r="AY89" s="48">
        <v>85.39</v>
      </c>
      <c r="AZ89" s="30">
        <f t="shared" si="34"/>
        <v>1.25</v>
      </c>
      <c r="BA89" s="48">
        <v>89.34</v>
      </c>
      <c r="BB89" s="48">
        <v>91.25</v>
      </c>
      <c r="BC89" s="30">
        <f t="shared" si="35"/>
        <v>1.563</v>
      </c>
    </row>
    <row r="90" s="3" customFormat="true" ht="11.25" spans="1:55">
      <c r="A90" s="21">
        <v>86</v>
      </c>
      <c r="B90" s="21" t="s">
        <v>34</v>
      </c>
      <c r="C90" s="21" t="s">
        <v>212</v>
      </c>
      <c r="D90" s="23">
        <f t="shared" si="18"/>
        <v>65.313</v>
      </c>
      <c r="E90" s="29">
        <v>29.73</v>
      </c>
      <c r="F90" s="29">
        <v>26.57</v>
      </c>
      <c r="G90" s="30">
        <f t="shared" si="19"/>
        <v>7.5</v>
      </c>
      <c r="H90" s="29">
        <v>0</v>
      </c>
      <c r="I90" s="29">
        <v>0</v>
      </c>
      <c r="J90" s="30">
        <f t="shared" si="20"/>
        <v>5</v>
      </c>
      <c r="K90" s="29">
        <v>335</v>
      </c>
      <c r="L90" s="29">
        <v>331.01</v>
      </c>
      <c r="M90" s="30">
        <f t="shared" si="21"/>
        <v>6.25</v>
      </c>
      <c r="N90" s="31">
        <v>-13.59</v>
      </c>
      <c r="O90" s="32">
        <v>-13.34</v>
      </c>
      <c r="P90" s="30">
        <f t="shared" si="22"/>
        <v>3.75</v>
      </c>
      <c r="Q90" s="31">
        <v>-2.93</v>
      </c>
      <c r="R90" s="32">
        <v>0.17</v>
      </c>
      <c r="S90" s="30">
        <f t="shared" si="23"/>
        <v>3.75</v>
      </c>
      <c r="T90" s="29">
        <v>16.76</v>
      </c>
      <c r="U90" s="33">
        <v>16.92</v>
      </c>
      <c r="V90" s="30">
        <f t="shared" si="24"/>
        <v>5</v>
      </c>
      <c r="W90" s="29">
        <v>3.95</v>
      </c>
      <c r="X90" s="33">
        <v>0</v>
      </c>
      <c r="Y90" s="30">
        <f t="shared" si="25"/>
        <v>5</v>
      </c>
      <c r="Z90" s="33">
        <v>38.1</v>
      </c>
      <c r="AA90" s="33">
        <v>38</v>
      </c>
      <c r="AB90" s="30">
        <f t="shared" si="26"/>
        <v>3.125</v>
      </c>
      <c r="AC90" s="33">
        <v>51.63</v>
      </c>
      <c r="AD90" s="29">
        <v>47.81</v>
      </c>
      <c r="AE90" s="30">
        <f t="shared" si="27"/>
        <v>2.5</v>
      </c>
      <c r="AF90" s="29">
        <v>6.96</v>
      </c>
      <c r="AG90" s="29">
        <v>7.27</v>
      </c>
      <c r="AH90" s="30">
        <f t="shared" si="28"/>
        <v>5</v>
      </c>
      <c r="AI90" s="29">
        <v>0</v>
      </c>
      <c r="AJ90" s="29">
        <v>0</v>
      </c>
      <c r="AK90" s="30">
        <f t="shared" si="29"/>
        <v>2.5</v>
      </c>
      <c r="AL90" s="41">
        <v>0</v>
      </c>
      <c r="AM90" s="41">
        <v>0</v>
      </c>
      <c r="AN90" s="30">
        <f t="shared" si="30"/>
        <v>2.5</v>
      </c>
      <c r="AO90" s="43">
        <v>0</v>
      </c>
      <c r="AP90" s="43">
        <v>0</v>
      </c>
      <c r="AQ90" s="30">
        <f t="shared" si="31"/>
        <v>2.5</v>
      </c>
      <c r="AR90" s="29">
        <v>0</v>
      </c>
      <c r="AS90" s="29">
        <v>0</v>
      </c>
      <c r="AT90" s="30">
        <f t="shared" si="32"/>
        <v>5</v>
      </c>
      <c r="AU90" s="46">
        <v>0</v>
      </c>
      <c r="AV90" s="46">
        <v>80.92</v>
      </c>
      <c r="AW90" s="30">
        <f t="shared" si="33"/>
        <v>3.125</v>
      </c>
      <c r="AX90" s="48">
        <v>84.41</v>
      </c>
      <c r="AY90" s="48">
        <v>78.99</v>
      </c>
      <c r="AZ90" s="30">
        <f t="shared" si="34"/>
        <v>1.25</v>
      </c>
      <c r="BA90" s="48">
        <v>0</v>
      </c>
      <c r="BB90" s="48">
        <v>88.89</v>
      </c>
      <c r="BC90" s="30">
        <f t="shared" si="35"/>
        <v>1.563</v>
      </c>
    </row>
    <row r="91" s="3" customFormat="true" ht="11.25" spans="1:55">
      <c r="A91" s="21">
        <v>87</v>
      </c>
      <c r="B91" s="21" t="s">
        <v>34</v>
      </c>
      <c r="C91" s="21" t="s">
        <v>213</v>
      </c>
      <c r="D91" s="23">
        <f t="shared" si="18"/>
        <v>80.626</v>
      </c>
      <c r="E91" s="29">
        <v>35.6</v>
      </c>
      <c r="F91" s="29">
        <v>38.08</v>
      </c>
      <c r="G91" s="30">
        <f t="shared" si="19"/>
        <v>15</v>
      </c>
      <c r="H91" s="29">
        <v>50</v>
      </c>
      <c r="I91" s="29">
        <v>100</v>
      </c>
      <c r="J91" s="30">
        <f t="shared" si="20"/>
        <v>10</v>
      </c>
      <c r="K91" s="29">
        <v>219.92</v>
      </c>
      <c r="L91" s="29">
        <v>231.95</v>
      </c>
      <c r="M91" s="30">
        <f t="shared" si="21"/>
        <v>5</v>
      </c>
      <c r="N91" s="31">
        <v>-16.5</v>
      </c>
      <c r="O91" s="32">
        <v>-14.6</v>
      </c>
      <c r="P91" s="30">
        <f t="shared" si="22"/>
        <v>3.75</v>
      </c>
      <c r="Q91" s="31">
        <v>-31.41</v>
      </c>
      <c r="R91" s="32">
        <v>-25.76</v>
      </c>
      <c r="S91" s="30">
        <f t="shared" si="23"/>
        <v>5</v>
      </c>
      <c r="T91" s="29">
        <v>8.84</v>
      </c>
      <c r="U91" s="33">
        <v>2.57</v>
      </c>
      <c r="V91" s="30">
        <f t="shared" si="24"/>
        <v>5</v>
      </c>
      <c r="W91" s="29">
        <v>0</v>
      </c>
      <c r="X91" s="33">
        <v>0</v>
      </c>
      <c r="Y91" s="30">
        <f t="shared" si="25"/>
        <v>5</v>
      </c>
      <c r="Z91" s="33">
        <v>10.92</v>
      </c>
      <c r="AA91" s="33">
        <v>14.05</v>
      </c>
      <c r="AB91" s="30">
        <f t="shared" si="26"/>
        <v>2.5</v>
      </c>
      <c r="AC91" s="33">
        <v>64.16</v>
      </c>
      <c r="AD91" s="29">
        <v>67.16</v>
      </c>
      <c r="AE91" s="30">
        <f t="shared" si="27"/>
        <v>5</v>
      </c>
      <c r="AF91" s="29">
        <v>6.96</v>
      </c>
      <c r="AG91" s="29">
        <v>7.27</v>
      </c>
      <c r="AH91" s="30">
        <f t="shared" si="28"/>
        <v>5</v>
      </c>
      <c r="AI91" s="29">
        <v>0</v>
      </c>
      <c r="AJ91" s="29">
        <v>0</v>
      </c>
      <c r="AK91" s="30">
        <f t="shared" si="29"/>
        <v>2.5</v>
      </c>
      <c r="AL91" s="41">
        <v>0</v>
      </c>
      <c r="AM91" s="41">
        <v>0</v>
      </c>
      <c r="AN91" s="30">
        <f t="shared" si="30"/>
        <v>2.5</v>
      </c>
      <c r="AO91" s="43">
        <v>0</v>
      </c>
      <c r="AP91" s="43">
        <v>0</v>
      </c>
      <c r="AQ91" s="30">
        <f t="shared" si="31"/>
        <v>2.5</v>
      </c>
      <c r="AR91" s="29">
        <v>0</v>
      </c>
      <c r="AS91" s="29">
        <v>0</v>
      </c>
      <c r="AT91" s="30">
        <f t="shared" si="32"/>
        <v>5</v>
      </c>
      <c r="AU91" s="46">
        <v>79</v>
      </c>
      <c r="AV91" s="46">
        <v>71.1</v>
      </c>
      <c r="AW91" s="30">
        <f t="shared" si="33"/>
        <v>2.5</v>
      </c>
      <c r="AX91" s="48">
        <v>0</v>
      </c>
      <c r="AY91" s="48">
        <v>89.41</v>
      </c>
      <c r="AZ91" s="30">
        <f t="shared" si="34"/>
        <v>2.188</v>
      </c>
      <c r="BA91" s="48">
        <v>0</v>
      </c>
      <c r="BB91" s="48">
        <v>91.71</v>
      </c>
      <c r="BC91" s="30">
        <f t="shared" si="35"/>
        <v>2.188</v>
      </c>
    </row>
    <row r="92" s="3" customFormat="true" ht="11.25" spans="1:55">
      <c r="A92" s="21">
        <v>88</v>
      </c>
      <c r="B92" s="21" t="s">
        <v>34</v>
      </c>
      <c r="C92" s="21" t="s">
        <v>214</v>
      </c>
      <c r="D92" s="23">
        <f t="shared" si="18"/>
        <v>78.125</v>
      </c>
      <c r="E92" s="29">
        <v>43.39</v>
      </c>
      <c r="F92" s="29">
        <v>42</v>
      </c>
      <c r="G92" s="30">
        <f t="shared" si="19"/>
        <v>15</v>
      </c>
      <c r="H92" s="29">
        <v>50</v>
      </c>
      <c r="I92" s="29">
        <v>100</v>
      </c>
      <c r="J92" s="30">
        <f t="shared" si="20"/>
        <v>10</v>
      </c>
      <c r="K92" s="29">
        <v>375.89</v>
      </c>
      <c r="L92" s="29">
        <v>310.61</v>
      </c>
      <c r="M92" s="30">
        <f t="shared" si="21"/>
        <v>6.25</v>
      </c>
      <c r="N92" s="31">
        <v>-50.75</v>
      </c>
      <c r="O92" s="32">
        <v>46.22</v>
      </c>
      <c r="P92" s="30">
        <f t="shared" si="22"/>
        <v>2.5</v>
      </c>
      <c r="Q92" s="31">
        <v>-42.24</v>
      </c>
      <c r="R92" s="32">
        <v>16.89</v>
      </c>
      <c r="S92" s="30">
        <f t="shared" si="23"/>
        <v>2.5</v>
      </c>
      <c r="T92" s="29">
        <v>3.39</v>
      </c>
      <c r="U92" s="33">
        <v>1.06</v>
      </c>
      <c r="V92" s="30">
        <f t="shared" si="24"/>
        <v>5</v>
      </c>
      <c r="W92" s="29">
        <v>0.84</v>
      </c>
      <c r="X92" s="33">
        <v>0.01</v>
      </c>
      <c r="Y92" s="30">
        <f t="shared" si="25"/>
        <v>5</v>
      </c>
      <c r="Z92" s="33">
        <v>1.26</v>
      </c>
      <c r="AA92" s="33">
        <v>1.37</v>
      </c>
      <c r="AB92" s="30">
        <f t="shared" si="26"/>
        <v>5</v>
      </c>
      <c r="AC92" s="33">
        <v>48.63</v>
      </c>
      <c r="AD92" s="29">
        <v>42.69</v>
      </c>
      <c r="AE92" s="30">
        <f t="shared" si="27"/>
        <v>2.5</v>
      </c>
      <c r="AF92" s="29">
        <v>6.33</v>
      </c>
      <c r="AG92" s="29">
        <v>6.51</v>
      </c>
      <c r="AH92" s="30">
        <f t="shared" si="28"/>
        <v>5</v>
      </c>
      <c r="AI92" s="29">
        <v>0</v>
      </c>
      <c r="AJ92" s="29">
        <v>0</v>
      </c>
      <c r="AK92" s="30">
        <f t="shared" si="29"/>
        <v>2.5</v>
      </c>
      <c r="AL92" s="41">
        <v>0</v>
      </c>
      <c r="AM92" s="41">
        <v>0</v>
      </c>
      <c r="AN92" s="30">
        <f t="shared" si="30"/>
        <v>2.5</v>
      </c>
      <c r="AO92" s="43">
        <v>0</v>
      </c>
      <c r="AP92" s="43">
        <v>0</v>
      </c>
      <c r="AQ92" s="30">
        <f t="shared" si="31"/>
        <v>2.5</v>
      </c>
      <c r="AR92" s="29">
        <v>0</v>
      </c>
      <c r="AS92" s="29">
        <v>0</v>
      </c>
      <c r="AT92" s="30">
        <f t="shared" si="32"/>
        <v>5</v>
      </c>
      <c r="AU92" s="46">
        <v>79.69</v>
      </c>
      <c r="AV92" s="46">
        <v>80.91</v>
      </c>
      <c r="AW92" s="30">
        <f t="shared" si="33"/>
        <v>3.125</v>
      </c>
      <c r="AX92" s="48">
        <v>0</v>
      </c>
      <c r="AY92" s="48">
        <v>90.09</v>
      </c>
      <c r="AZ92" s="30">
        <f t="shared" si="34"/>
        <v>2.5</v>
      </c>
      <c r="BA92" s="48">
        <v>91.09</v>
      </c>
      <c r="BB92" s="48">
        <v>81.07</v>
      </c>
      <c r="BC92" s="30">
        <f t="shared" si="35"/>
        <v>1.25</v>
      </c>
    </row>
    <row r="93" s="3" customFormat="true" ht="11.25" spans="1:55">
      <c r="A93" s="21">
        <v>89</v>
      </c>
      <c r="B93" s="21" t="s">
        <v>34</v>
      </c>
      <c r="C93" s="21" t="s">
        <v>215</v>
      </c>
      <c r="D93" s="23">
        <f t="shared" si="18"/>
        <v>71.875</v>
      </c>
      <c r="E93" s="29">
        <v>48.77</v>
      </c>
      <c r="F93" s="29">
        <v>71.49</v>
      </c>
      <c r="G93" s="30">
        <f t="shared" si="19"/>
        <v>15</v>
      </c>
      <c r="H93" s="29">
        <v>0</v>
      </c>
      <c r="I93" s="29">
        <v>0</v>
      </c>
      <c r="J93" s="30">
        <f t="shared" si="20"/>
        <v>5</v>
      </c>
      <c r="K93" s="29">
        <v>862.09</v>
      </c>
      <c r="L93" s="29">
        <v>539.44</v>
      </c>
      <c r="M93" s="30">
        <f t="shared" si="21"/>
        <v>6.25</v>
      </c>
      <c r="N93" s="31">
        <v>-71.61</v>
      </c>
      <c r="O93" s="32">
        <v>-46.26</v>
      </c>
      <c r="P93" s="30">
        <f t="shared" si="22"/>
        <v>5</v>
      </c>
      <c r="Q93" s="31">
        <v>12.12</v>
      </c>
      <c r="R93" s="32">
        <v>3.12</v>
      </c>
      <c r="S93" s="30">
        <f t="shared" si="23"/>
        <v>3.125</v>
      </c>
      <c r="T93" s="29">
        <v>29.75</v>
      </c>
      <c r="U93" s="33">
        <v>26.05</v>
      </c>
      <c r="V93" s="30">
        <f t="shared" si="24"/>
        <v>5</v>
      </c>
      <c r="W93" s="29">
        <v>0</v>
      </c>
      <c r="X93" s="33">
        <v>0</v>
      </c>
      <c r="Y93" s="30">
        <f t="shared" si="25"/>
        <v>5</v>
      </c>
      <c r="Z93" s="50">
        <v>0</v>
      </c>
      <c r="AA93" s="33">
        <v>10.3</v>
      </c>
      <c r="AB93" s="30">
        <f t="shared" si="26"/>
        <v>5</v>
      </c>
      <c r="AC93" s="33">
        <v>23.44</v>
      </c>
      <c r="AD93" s="29">
        <v>17.71</v>
      </c>
      <c r="AE93" s="30">
        <f t="shared" si="27"/>
        <v>2.5</v>
      </c>
      <c r="AF93" s="29">
        <v>11.13</v>
      </c>
      <c r="AG93" s="29">
        <v>11.19</v>
      </c>
      <c r="AH93" s="30">
        <f t="shared" si="28"/>
        <v>2.5</v>
      </c>
      <c r="AI93" s="29">
        <v>0</v>
      </c>
      <c r="AJ93" s="29">
        <v>0</v>
      </c>
      <c r="AK93" s="30">
        <f t="shared" si="29"/>
        <v>2.5</v>
      </c>
      <c r="AL93" s="40">
        <v>0</v>
      </c>
      <c r="AM93" s="41">
        <v>0</v>
      </c>
      <c r="AN93" s="30">
        <f t="shared" si="30"/>
        <v>2.5</v>
      </c>
      <c r="AO93" s="43">
        <v>0</v>
      </c>
      <c r="AP93" s="43">
        <v>0</v>
      </c>
      <c r="AQ93" s="30">
        <f t="shared" si="31"/>
        <v>2.5</v>
      </c>
      <c r="AR93" s="29">
        <v>0</v>
      </c>
      <c r="AS93" s="29">
        <v>0</v>
      </c>
      <c r="AT93" s="30">
        <f t="shared" si="32"/>
        <v>5</v>
      </c>
      <c r="AU93" s="46">
        <v>81.82</v>
      </c>
      <c r="AV93" s="46">
        <v>73.3</v>
      </c>
      <c r="AW93" s="30">
        <f t="shared" si="33"/>
        <v>2.5</v>
      </c>
      <c r="AX93" s="47">
        <v>91.69</v>
      </c>
      <c r="AY93" s="48">
        <v>86.2</v>
      </c>
      <c r="AZ93" s="30">
        <f t="shared" si="34"/>
        <v>1.25</v>
      </c>
      <c r="BA93" s="48">
        <v>95.03</v>
      </c>
      <c r="BB93" s="48">
        <v>88.07</v>
      </c>
      <c r="BC93" s="30">
        <f t="shared" si="35"/>
        <v>1.25</v>
      </c>
    </row>
    <row r="94" s="3" customFormat="true" ht="11.25" spans="1:55">
      <c r="A94" s="21">
        <v>90</v>
      </c>
      <c r="B94" s="21" t="s">
        <v>34</v>
      </c>
      <c r="C94" s="21" t="s">
        <v>216</v>
      </c>
      <c r="D94" s="23">
        <f t="shared" si="18"/>
        <v>71.251</v>
      </c>
      <c r="E94" s="29">
        <v>38.01</v>
      </c>
      <c r="F94" s="29">
        <v>36.71</v>
      </c>
      <c r="G94" s="30">
        <f t="shared" si="19"/>
        <v>15</v>
      </c>
      <c r="H94" s="29">
        <v>50</v>
      </c>
      <c r="I94" s="29">
        <v>50</v>
      </c>
      <c r="J94" s="30">
        <f t="shared" si="20"/>
        <v>5</v>
      </c>
      <c r="K94" s="29">
        <v>286.91</v>
      </c>
      <c r="L94" s="29">
        <v>342.75</v>
      </c>
      <c r="M94" s="30">
        <f t="shared" si="21"/>
        <v>5</v>
      </c>
      <c r="N94" s="31">
        <v>-33.66</v>
      </c>
      <c r="O94" s="32">
        <v>1.14</v>
      </c>
      <c r="P94" s="30">
        <f t="shared" si="22"/>
        <v>2.5</v>
      </c>
      <c r="Q94" s="31">
        <v>-37.15</v>
      </c>
      <c r="R94" s="32">
        <v>-52.79</v>
      </c>
      <c r="S94" s="30">
        <f t="shared" si="23"/>
        <v>5</v>
      </c>
      <c r="T94" s="29">
        <v>20.43</v>
      </c>
      <c r="U94" s="33">
        <v>14.09</v>
      </c>
      <c r="V94" s="30">
        <f t="shared" si="24"/>
        <v>5</v>
      </c>
      <c r="W94" s="29">
        <v>0</v>
      </c>
      <c r="X94" s="33">
        <v>0</v>
      </c>
      <c r="Y94" s="30">
        <f t="shared" si="25"/>
        <v>5</v>
      </c>
      <c r="Z94" s="33">
        <v>14.54</v>
      </c>
      <c r="AA94" s="33">
        <v>23.77</v>
      </c>
      <c r="AB94" s="30">
        <f t="shared" si="26"/>
        <v>2.5</v>
      </c>
      <c r="AC94" s="33">
        <v>39.87</v>
      </c>
      <c r="AD94" s="29">
        <v>49.22</v>
      </c>
      <c r="AE94" s="30">
        <f t="shared" si="27"/>
        <v>3.125</v>
      </c>
      <c r="AF94" s="29">
        <v>6.96</v>
      </c>
      <c r="AG94" s="29">
        <v>7.75</v>
      </c>
      <c r="AH94" s="30">
        <f t="shared" si="28"/>
        <v>5</v>
      </c>
      <c r="AI94" s="29">
        <v>0</v>
      </c>
      <c r="AJ94" s="29">
        <v>0</v>
      </c>
      <c r="AK94" s="30">
        <f t="shared" si="29"/>
        <v>2.5</v>
      </c>
      <c r="AL94" s="41">
        <v>0</v>
      </c>
      <c r="AM94" s="41">
        <v>0</v>
      </c>
      <c r="AN94" s="30">
        <f t="shared" si="30"/>
        <v>2.5</v>
      </c>
      <c r="AO94" s="43">
        <v>0</v>
      </c>
      <c r="AP94" s="43">
        <v>0</v>
      </c>
      <c r="AQ94" s="30">
        <f t="shared" si="31"/>
        <v>2.5</v>
      </c>
      <c r="AR94" s="29">
        <v>0</v>
      </c>
      <c r="AS94" s="29">
        <v>0</v>
      </c>
      <c r="AT94" s="30">
        <f t="shared" si="32"/>
        <v>5</v>
      </c>
      <c r="AU94" s="46">
        <v>84.68</v>
      </c>
      <c r="AV94" s="46">
        <v>76.46</v>
      </c>
      <c r="AW94" s="30">
        <f t="shared" si="33"/>
        <v>2.5</v>
      </c>
      <c r="AX94" s="48">
        <v>0</v>
      </c>
      <c r="AY94" s="48">
        <v>88.65</v>
      </c>
      <c r="AZ94" s="30">
        <f t="shared" si="34"/>
        <v>1.563</v>
      </c>
      <c r="BA94" s="48">
        <v>0</v>
      </c>
      <c r="BB94" s="48">
        <v>90.6</v>
      </c>
      <c r="BC94" s="30">
        <f t="shared" si="35"/>
        <v>1.563</v>
      </c>
    </row>
    <row r="95" s="3" customFormat="true" ht="11.25" spans="1:55">
      <c r="A95" s="21">
        <v>91</v>
      </c>
      <c r="B95" s="21" t="s">
        <v>34</v>
      </c>
      <c r="C95" s="21" t="s">
        <v>217</v>
      </c>
      <c r="D95" s="23">
        <f t="shared" si="18"/>
        <v>76.251</v>
      </c>
      <c r="E95" s="29">
        <v>46.55</v>
      </c>
      <c r="F95" s="29">
        <v>33.57</v>
      </c>
      <c r="G95" s="30">
        <f t="shared" si="19"/>
        <v>11.25</v>
      </c>
      <c r="H95" s="29">
        <v>100</v>
      </c>
      <c r="I95" s="29">
        <v>100</v>
      </c>
      <c r="J95" s="30">
        <f t="shared" si="20"/>
        <v>10</v>
      </c>
      <c r="K95" s="29">
        <v>175.96</v>
      </c>
      <c r="L95" s="29">
        <v>170.76</v>
      </c>
      <c r="M95" s="30">
        <f t="shared" si="21"/>
        <v>6.25</v>
      </c>
      <c r="N95" s="31">
        <v>5.85</v>
      </c>
      <c r="O95" s="32">
        <v>-20.64</v>
      </c>
      <c r="P95" s="30">
        <f t="shared" si="22"/>
        <v>4.375</v>
      </c>
      <c r="Q95" s="31">
        <v>-3.18</v>
      </c>
      <c r="R95" s="32">
        <v>-22.33</v>
      </c>
      <c r="S95" s="30">
        <f t="shared" si="23"/>
        <v>5</v>
      </c>
      <c r="T95" s="29">
        <v>6.43</v>
      </c>
      <c r="U95" s="33">
        <v>6.3</v>
      </c>
      <c r="V95" s="30">
        <f t="shared" si="24"/>
        <v>5</v>
      </c>
      <c r="W95" s="29">
        <v>0</v>
      </c>
      <c r="X95" s="33">
        <v>0</v>
      </c>
      <c r="Y95" s="30">
        <f t="shared" si="25"/>
        <v>5</v>
      </c>
      <c r="Z95" s="33">
        <v>6.28</v>
      </c>
      <c r="AA95" s="50">
        <v>0</v>
      </c>
      <c r="AB95" s="30">
        <f t="shared" si="26"/>
        <v>2.5</v>
      </c>
      <c r="AC95" s="33">
        <v>21.82</v>
      </c>
      <c r="AD95" s="29">
        <v>40.7</v>
      </c>
      <c r="AE95" s="30">
        <f t="shared" si="27"/>
        <v>3.125</v>
      </c>
      <c r="AF95" s="29">
        <v>6.25</v>
      </c>
      <c r="AG95" s="29">
        <v>6.39</v>
      </c>
      <c r="AH95" s="30">
        <f t="shared" si="28"/>
        <v>5</v>
      </c>
      <c r="AI95" s="29">
        <v>0</v>
      </c>
      <c r="AJ95" s="29">
        <v>0</v>
      </c>
      <c r="AK95" s="30">
        <f t="shared" si="29"/>
        <v>2.5</v>
      </c>
      <c r="AL95" s="41">
        <v>0</v>
      </c>
      <c r="AM95" s="41">
        <v>0</v>
      </c>
      <c r="AN95" s="30">
        <f t="shared" si="30"/>
        <v>2.5</v>
      </c>
      <c r="AO95" s="43">
        <v>0</v>
      </c>
      <c r="AP95" s="43">
        <v>0</v>
      </c>
      <c r="AQ95" s="30">
        <f t="shared" si="31"/>
        <v>2.5</v>
      </c>
      <c r="AR95" s="29">
        <v>0</v>
      </c>
      <c r="AS95" s="29">
        <v>0</v>
      </c>
      <c r="AT95" s="30">
        <f t="shared" si="32"/>
        <v>5</v>
      </c>
      <c r="AU95" s="46">
        <v>77.27</v>
      </c>
      <c r="AV95" s="46">
        <v>84.29</v>
      </c>
      <c r="AW95" s="30">
        <f t="shared" si="33"/>
        <v>3.125</v>
      </c>
      <c r="AX95" s="48">
        <v>0</v>
      </c>
      <c r="AY95" s="48">
        <v>75.54</v>
      </c>
      <c r="AZ95" s="30">
        <f t="shared" si="34"/>
        <v>1.563</v>
      </c>
      <c r="BA95" s="48">
        <v>0</v>
      </c>
      <c r="BB95" s="48">
        <v>80</v>
      </c>
      <c r="BC95" s="30">
        <f t="shared" si="35"/>
        <v>1.563</v>
      </c>
    </row>
    <row r="96" s="3" customFormat="true" ht="11.25" spans="1:55">
      <c r="A96" s="21">
        <v>92</v>
      </c>
      <c r="B96" s="22" t="s">
        <v>34</v>
      </c>
      <c r="C96" s="21" t="s">
        <v>218</v>
      </c>
      <c r="D96" s="23">
        <f t="shared" si="18"/>
        <v>75.626</v>
      </c>
      <c r="E96" s="29">
        <v>29.09</v>
      </c>
      <c r="F96" s="29">
        <v>33.7</v>
      </c>
      <c r="G96" s="30">
        <f t="shared" si="19"/>
        <v>13.125</v>
      </c>
      <c r="H96" s="29">
        <v>0</v>
      </c>
      <c r="I96" s="29">
        <v>50</v>
      </c>
      <c r="J96" s="30">
        <f t="shared" si="20"/>
        <v>6.25</v>
      </c>
      <c r="K96" s="29">
        <v>328.76</v>
      </c>
      <c r="L96" s="29">
        <v>267.7</v>
      </c>
      <c r="M96" s="30">
        <f t="shared" si="21"/>
        <v>6.25</v>
      </c>
      <c r="N96" s="31">
        <v>-3.39</v>
      </c>
      <c r="O96" s="32">
        <v>-25.05</v>
      </c>
      <c r="P96" s="30">
        <f t="shared" si="22"/>
        <v>4.375</v>
      </c>
      <c r="Q96" s="31">
        <v>-2.95</v>
      </c>
      <c r="R96" s="32">
        <v>-10.5</v>
      </c>
      <c r="S96" s="30">
        <f t="shared" si="23"/>
        <v>5</v>
      </c>
      <c r="T96" s="29">
        <v>2.75</v>
      </c>
      <c r="U96" s="33">
        <v>5.54</v>
      </c>
      <c r="V96" s="30">
        <f t="shared" si="24"/>
        <v>5</v>
      </c>
      <c r="W96" s="29">
        <v>0</v>
      </c>
      <c r="X96" s="33">
        <v>0</v>
      </c>
      <c r="Y96" s="30">
        <f t="shared" si="25"/>
        <v>5</v>
      </c>
      <c r="Z96" s="33">
        <v>2.97</v>
      </c>
      <c r="AA96" s="33">
        <v>1.49</v>
      </c>
      <c r="AB96" s="30">
        <f t="shared" si="26"/>
        <v>5</v>
      </c>
      <c r="AC96" s="33">
        <v>51.81</v>
      </c>
      <c r="AD96" s="29">
        <v>50.28</v>
      </c>
      <c r="AE96" s="30">
        <f t="shared" si="27"/>
        <v>2.5</v>
      </c>
      <c r="AF96" s="29">
        <v>6.8</v>
      </c>
      <c r="AG96" s="29">
        <v>6.13</v>
      </c>
      <c r="AH96" s="30">
        <f t="shared" si="28"/>
        <v>5</v>
      </c>
      <c r="AI96" s="29">
        <v>0</v>
      </c>
      <c r="AJ96" s="29">
        <v>0</v>
      </c>
      <c r="AK96" s="30">
        <f t="shared" si="29"/>
        <v>2.5</v>
      </c>
      <c r="AL96" s="41">
        <v>0</v>
      </c>
      <c r="AM96" s="41">
        <v>0</v>
      </c>
      <c r="AN96" s="30">
        <f t="shared" si="30"/>
        <v>2.5</v>
      </c>
      <c r="AO96" s="43">
        <v>0</v>
      </c>
      <c r="AP96" s="43">
        <v>0</v>
      </c>
      <c r="AQ96" s="30">
        <f t="shared" si="31"/>
        <v>2.5</v>
      </c>
      <c r="AR96" s="29">
        <v>0</v>
      </c>
      <c r="AS96" s="29">
        <v>0</v>
      </c>
      <c r="AT96" s="30">
        <f t="shared" si="32"/>
        <v>5</v>
      </c>
      <c r="AU96" s="46">
        <v>81.02</v>
      </c>
      <c r="AV96" s="46">
        <v>72.92</v>
      </c>
      <c r="AW96" s="30">
        <f t="shared" si="33"/>
        <v>2.5</v>
      </c>
      <c r="AX96" s="48">
        <v>0</v>
      </c>
      <c r="AY96" s="48">
        <v>85</v>
      </c>
      <c r="AZ96" s="30">
        <f t="shared" si="34"/>
        <v>1.563</v>
      </c>
      <c r="BA96" s="48">
        <v>0</v>
      </c>
      <c r="BB96" s="48">
        <v>80.91</v>
      </c>
      <c r="BC96" s="30">
        <f t="shared" si="35"/>
        <v>1.563</v>
      </c>
    </row>
    <row r="97" s="3" customFormat="true" ht="11.25" spans="1:55">
      <c r="A97" s="21">
        <v>93</v>
      </c>
      <c r="B97" s="21" t="s">
        <v>34</v>
      </c>
      <c r="C97" s="21" t="s">
        <v>219</v>
      </c>
      <c r="D97" s="23">
        <f t="shared" si="18"/>
        <v>66.876</v>
      </c>
      <c r="E97" s="29">
        <v>34.51</v>
      </c>
      <c r="F97" s="29">
        <v>31.09</v>
      </c>
      <c r="G97" s="30">
        <f t="shared" si="19"/>
        <v>7.5</v>
      </c>
      <c r="H97" s="29">
        <v>100</v>
      </c>
      <c r="I97" s="29">
        <v>0</v>
      </c>
      <c r="J97" s="30">
        <f t="shared" si="20"/>
        <v>5</v>
      </c>
      <c r="K97" s="29">
        <v>338.15</v>
      </c>
      <c r="L97" s="29">
        <v>303.13</v>
      </c>
      <c r="M97" s="30">
        <f t="shared" si="21"/>
        <v>6.25</v>
      </c>
      <c r="N97" s="31">
        <v>-46.79</v>
      </c>
      <c r="O97" s="32">
        <v>41.21</v>
      </c>
      <c r="P97" s="30">
        <f t="shared" si="22"/>
        <v>2.5</v>
      </c>
      <c r="Q97" s="31">
        <v>-0.88</v>
      </c>
      <c r="R97" s="32">
        <v>30.15</v>
      </c>
      <c r="S97" s="30">
        <f t="shared" si="23"/>
        <v>2.5</v>
      </c>
      <c r="T97" s="29">
        <v>4.27</v>
      </c>
      <c r="U97" s="33">
        <v>7.52</v>
      </c>
      <c r="V97" s="30">
        <f t="shared" si="24"/>
        <v>5</v>
      </c>
      <c r="W97" s="29">
        <v>0</v>
      </c>
      <c r="X97" s="33">
        <v>0</v>
      </c>
      <c r="Y97" s="30">
        <f t="shared" si="25"/>
        <v>5</v>
      </c>
      <c r="Z97" s="33">
        <v>2.87</v>
      </c>
      <c r="AA97" s="33">
        <v>2.17</v>
      </c>
      <c r="AB97" s="30">
        <f t="shared" si="26"/>
        <v>5</v>
      </c>
      <c r="AC97" s="33">
        <v>34.11</v>
      </c>
      <c r="AD97" s="29">
        <v>32.96</v>
      </c>
      <c r="AE97" s="30">
        <f t="shared" si="27"/>
        <v>2.5</v>
      </c>
      <c r="AF97" s="29">
        <v>7.3</v>
      </c>
      <c r="AG97" s="29">
        <v>8.45</v>
      </c>
      <c r="AH97" s="30">
        <f t="shared" si="28"/>
        <v>5</v>
      </c>
      <c r="AI97" s="29">
        <v>0</v>
      </c>
      <c r="AJ97" s="29">
        <v>0</v>
      </c>
      <c r="AK97" s="30">
        <f t="shared" si="29"/>
        <v>2.5</v>
      </c>
      <c r="AL97" s="41">
        <v>0</v>
      </c>
      <c r="AM97" s="41">
        <v>0</v>
      </c>
      <c r="AN97" s="30">
        <f t="shared" si="30"/>
        <v>2.5</v>
      </c>
      <c r="AO97" s="43">
        <v>0</v>
      </c>
      <c r="AP97" s="43">
        <v>0</v>
      </c>
      <c r="AQ97" s="30">
        <f t="shared" si="31"/>
        <v>2.5</v>
      </c>
      <c r="AR97" s="29">
        <v>0</v>
      </c>
      <c r="AS97" s="29">
        <v>0</v>
      </c>
      <c r="AT97" s="30">
        <f t="shared" si="32"/>
        <v>5</v>
      </c>
      <c r="AU97" s="46">
        <v>79.41</v>
      </c>
      <c r="AV97" s="46">
        <v>93.73</v>
      </c>
      <c r="AW97" s="30">
        <f t="shared" si="33"/>
        <v>5</v>
      </c>
      <c r="AX97" s="48">
        <v>0</v>
      </c>
      <c r="AY97" s="48">
        <v>82.07</v>
      </c>
      <c r="AZ97" s="30">
        <f t="shared" si="34"/>
        <v>1.563</v>
      </c>
      <c r="BA97" s="48">
        <v>0</v>
      </c>
      <c r="BB97" s="48">
        <v>86.74</v>
      </c>
      <c r="BC97" s="30">
        <f t="shared" si="35"/>
        <v>1.563</v>
      </c>
    </row>
    <row r="98" s="3" customFormat="true" ht="11.25" spans="1:55">
      <c r="A98" s="21">
        <v>94</v>
      </c>
      <c r="B98" s="22" t="s">
        <v>35</v>
      </c>
      <c r="C98" s="21" t="s">
        <v>221</v>
      </c>
      <c r="D98" s="23">
        <f t="shared" si="18"/>
        <v>73.751</v>
      </c>
      <c r="E98" s="29">
        <v>29.47</v>
      </c>
      <c r="F98" s="29">
        <v>31.33</v>
      </c>
      <c r="G98" s="30">
        <f t="shared" si="19"/>
        <v>9.375</v>
      </c>
      <c r="H98" s="29">
        <v>0</v>
      </c>
      <c r="I98" s="29">
        <v>66.67</v>
      </c>
      <c r="J98" s="30">
        <f t="shared" si="20"/>
        <v>10</v>
      </c>
      <c r="K98" s="29">
        <v>248.19</v>
      </c>
      <c r="L98" s="29">
        <v>207.32</v>
      </c>
      <c r="M98" s="30">
        <f t="shared" si="21"/>
        <v>6.25</v>
      </c>
      <c r="N98" s="31">
        <v>-10.37</v>
      </c>
      <c r="O98" s="32">
        <v>35.03</v>
      </c>
      <c r="P98" s="30">
        <f t="shared" si="22"/>
        <v>2.5</v>
      </c>
      <c r="Q98" s="31">
        <v>-1.02</v>
      </c>
      <c r="R98" s="32">
        <v>-7.85</v>
      </c>
      <c r="S98" s="30">
        <f t="shared" si="23"/>
        <v>5</v>
      </c>
      <c r="T98" s="29">
        <v>7.61</v>
      </c>
      <c r="U98" s="33">
        <v>6.71</v>
      </c>
      <c r="V98" s="30">
        <f t="shared" si="24"/>
        <v>5</v>
      </c>
      <c r="W98" s="29">
        <v>0</v>
      </c>
      <c r="X98" s="33">
        <v>0</v>
      </c>
      <c r="Y98" s="30">
        <f t="shared" si="25"/>
        <v>5</v>
      </c>
      <c r="Z98" s="33">
        <v>6.36</v>
      </c>
      <c r="AA98" s="33">
        <v>5.28</v>
      </c>
      <c r="AB98" s="30">
        <f t="shared" si="26"/>
        <v>5</v>
      </c>
      <c r="AC98" s="33">
        <v>22.19</v>
      </c>
      <c r="AD98" s="29">
        <v>21.77</v>
      </c>
      <c r="AE98" s="30">
        <f t="shared" si="27"/>
        <v>2.5</v>
      </c>
      <c r="AF98" s="29">
        <v>8.03</v>
      </c>
      <c r="AG98" s="29">
        <v>7.47</v>
      </c>
      <c r="AH98" s="30">
        <f t="shared" si="28"/>
        <v>5</v>
      </c>
      <c r="AI98" s="29">
        <v>0</v>
      </c>
      <c r="AJ98" s="29">
        <v>0</v>
      </c>
      <c r="AK98" s="30">
        <f t="shared" si="29"/>
        <v>2.5</v>
      </c>
      <c r="AL98" s="40">
        <v>0</v>
      </c>
      <c r="AM98" s="41">
        <v>0</v>
      </c>
      <c r="AN98" s="30">
        <f t="shared" si="30"/>
        <v>2.5</v>
      </c>
      <c r="AO98" s="43">
        <v>0</v>
      </c>
      <c r="AP98" s="43">
        <v>0</v>
      </c>
      <c r="AQ98" s="30">
        <f t="shared" si="31"/>
        <v>2.5</v>
      </c>
      <c r="AR98" s="29">
        <v>0</v>
      </c>
      <c r="AS98" s="29">
        <v>0</v>
      </c>
      <c r="AT98" s="30">
        <f t="shared" si="32"/>
        <v>5</v>
      </c>
      <c r="AU98" s="46">
        <v>80.5</v>
      </c>
      <c r="AV98" s="46">
        <v>77.65</v>
      </c>
      <c r="AW98" s="30">
        <f t="shared" si="33"/>
        <v>2.5</v>
      </c>
      <c r="AX98" s="48">
        <v>86.7</v>
      </c>
      <c r="AY98" s="48">
        <v>88.25</v>
      </c>
      <c r="AZ98" s="30">
        <f t="shared" si="34"/>
        <v>1.563</v>
      </c>
      <c r="BA98" s="48">
        <v>89.4</v>
      </c>
      <c r="BB98" s="48">
        <v>90.75</v>
      </c>
      <c r="BC98" s="30">
        <f t="shared" si="35"/>
        <v>1.563</v>
      </c>
    </row>
    <row r="99" s="3" customFormat="true" ht="11.25" spans="1:55">
      <c r="A99" s="21">
        <v>95</v>
      </c>
      <c r="B99" s="21" t="s">
        <v>35</v>
      </c>
      <c r="C99" s="21" t="s">
        <v>222</v>
      </c>
      <c r="D99" s="23">
        <f t="shared" si="18"/>
        <v>76.25</v>
      </c>
      <c r="E99" s="29">
        <v>34.5</v>
      </c>
      <c r="F99" s="29">
        <v>33.84</v>
      </c>
      <c r="G99" s="30">
        <f t="shared" si="19"/>
        <v>11.25</v>
      </c>
      <c r="H99" s="29">
        <v>100</v>
      </c>
      <c r="I99" s="29">
        <v>100</v>
      </c>
      <c r="J99" s="30">
        <f t="shared" si="20"/>
        <v>10</v>
      </c>
      <c r="K99" s="29">
        <v>194.04</v>
      </c>
      <c r="L99" s="29">
        <v>201.19</v>
      </c>
      <c r="M99" s="30">
        <f t="shared" si="21"/>
        <v>5</v>
      </c>
      <c r="N99" s="31">
        <v>-27.8</v>
      </c>
      <c r="O99" s="32">
        <v>-30.33</v>
      </c>
      <c r="P99" s="30">
        <f t="shared" si="22"/>
        <v>4.375</v>
      </c>
      <c r="Q99" s="31">
        <v>-1.67</v>
      </c>
      <c r="R99" s="32">
        <v>-5.54</v>
      </c>
      <c r="S99" s="30">
        <f t="shared" si="23"/>
        <v>5</v>
      </c>
      <c r="T99" s="29">
        <v>5.41</v>
      </c>
      <c r="U99" s="33">
        <v>6.99</v>
      </c>
      <c r="V99" s="30">
        <f t="shared" si="24"/>
        <v>5</v>
      </c>
      <c r="W99" s="29">
        <v>0.3</v>
      </c>
      <c r="X99" s="33">
        <v>0</v>
      </c>
      <c r="Y99" s="30">
        <f t="shared" si="25"/>
        <v>5</v>
      </c>
      <c r="Z99" s="33">
        <v>6.15</v>
      </c>
      <c r="AA99" s="33">
        <v>7.66</v>
      </c>
      <c r="AB99" s="30">
        <f t="shared" si="26"/>
        <v>5</v>
      </c>
      <c r="AC99" s="33">
        <v>38.09</v>
      </c>
      <c r="AD99" s="29">
        <v>39.75</v>
      </c>
      <c r="AE99" s="30">
        <f t="shared" si="27"/>
        <v>3.125</v>
      </c>
      <c r="AF99" s="29">
        <v>6.6</v>
      </c>
      <c r="AG99" s="29">
        <v>6.26</v>
      </c>
      <c r="AH99" s="30">
        <f t="shared" si="28"/>
        <v>5</v>
      </c>
      <c r="AI99" s="29">
        <v>0</v>
      </c>
      <c r="AJ99" s="29">
        <v>0</v>
      </c>
      <c r="AK99" s="30">
        <f t="shared" si="29"/>
        <v>2.5</v>
      </c>
      <c r="AL99" s="41">
        <v>0</v>
      </c>
      <c r="AM99" s="41">
        <v>0</v>
      </c>
      <c r="AN99" s="30">
        <f t="shared" si="30"/>
        <v>2.5</v>
      </c>
      <c r="AO99" s="43">
        <v>0</v>
      </c>
      <c r="AP99" s="43">
        <v>0</v>
      </c>
      <c r="AQ99" s="30">
        <f t="shared" si="31"/>
        <v>2.5</v>
      </c>
      <c r="AR99" s="29">
        <v>0</v>
      </c>
      <c r="AS99" s="29">
        <v>0</v>
      </c>
      <c r="AT99" s="30">
        <f t="shared" si="32"/>
        <v>5</v>
      </c>
      <c r="AU99" s="46">
        <v>83.64</v>
      </c>
      <c r="AV99" s="46">
        <v>79.93</v>
      </c>
      <c r="AW99" s="30">
        <f t="shared" si="33"/>
        <v>2.5</v>
      </c>
      <c r="AX99" s="48">
        <v>83.24</v>
      </c>
      <c r="AY99" s="48">
        <v>82.33</v>
      </c>
      <c r="AZ99" s="30">
        <f t="shared" si="34"/>
        <v>1.25</v>
      </c>
      <c r="BA99" s="48">
        <v>80.46</v>
      </c>
      <c r="BB99" s="48">
        <v>79.24</v>
      </c>
      <c r="BC99" s="30">
        <f t="shared" si="35"/>
        <v>1.25</v>
      </c>
    </row>
    <row r="100" s="3" customFormat="true" ht="11.25" spans="1:55">
      <c r="A100" s="21">
        <v>96</v>
      </c>
      <c r="B100" s="21" t="s">
        <v>35</v>
      </c>
      <c r="C100" s="21" t="s">
        <v>223</v>
      </c>
      <c r="D100" s="23">
        <f t="shared" si="18"/>
        <v>64.376</v>
      </c>
      <c r="E100" s="29">
        <v>32.9</v>
      </c>
      <c r="F100" s="29">
        <v>26.45</v>
      </c>
      <c r="G100" s="30">
        <f t="shared" si="19"/>
        <v>7.5</v>
      </c>
      <c r="H100" s="29">
        <v>50</v>
      </c>
      <c r="I100" s="29">
        <v>50</v>
      </c>
      <c r="J100" s="30">
        <f t="shared" si="20"/>
        <v>5</v>
      </c>
      <c r="K100" s="29">
        <v>242.72</v>
      </c>
      <c r="L100" s="29">
        <v>242.22</v>
      </c>
      <c r="M100" s="30">
        <f t="shared" si="21"/>
        <v>6.25</v>
      </c>
      <c r="N100" s="31">
        <v>-1.02</v>
      </c>
      <c r="O100" s="32">
        <v>-41.37</v>
      </c>
      <c r="P100" s="30">
        <f t="shared" si="22"/>
        <v>5</v>
      </c>
      <c r="Q100" s="31">
        <v>11.35</v>
      </c>
      <c r="R100" s="32">
        <v>73.36</v>
      </c>
      <c r="S100" s="30">
        <f t="shared" si="23"/>
        <v>2.5</v>
      </c>
      <c r="T100" s="29">
        <v>5.5</v>
      </c>
      <c r="U100" s="33">
        <v>7.32</v>
      </c>
      <c r="V100" s="30">
        <f t="shared" si="24"/>
        <v>5</v>
      </c>
      <c r="W100" s="29">
        <v>0</v>
      </c>
      <c r="X100" s="33">
        <v>0</v>
      </c>
      <c r="Y100" s="30">
        <f t="shared" si="25"/>
        <v>5</v>
      </c>
      <c r="Z100" s="33">
        <v>17.42</v>
      </c>
      <c r="AA100" s="33">
        <v>17.51</v>
      </c>
      <c r="AB100" s="30">
        <f t="shared" si="26"/>
        <v>2.5</v>
      </c>
      <c r="AC100" s="33">
        <v>63.02</v>
      </c>
      <c r="AD100" s="29">
        <v>47.28</v>
      </c>
      <c r="AE100" s="30">
        <f t="shared" si="27"/>
        <v>2.5</v>
      </c>
      <c r="AF100" s="29">
        <v>5.52</v>
      </c>
      <c r="AG100" s="29">
        <v>6.06</v>
      </c>
      <c r="AH100" s="30">
        <f t="shared" si="28"/>
        <v>5</v>
      </c>
      <c r="AI100" s="29">
        <v>0</v>
      </c>
      <c r="AJ100" s="29">
        <v>0</v>
      </c>
      <c r="AK100" s="30">
        <f t="shared" si="29"/>
        <v>2.5</v>
      </c>
      <c r="AL100" s="41">
        <v>0</v>
      </c>
      <c r="AM100" s="41">
        <v>0</v>
      </c>
      <c r="AN100" s="30">
        <f t="shared" si="30"/>
        <v>2.5</v>
      </c>
      <c r="AO100" s="43">
        <v>0</v>
      </c>
      <c r="AP100" s="43">
        <v>0</v>
      </c>
      <c r="AQ100" s="30">
        <f t="shared" si="31"/>
        <v>2.5</v>
      </c>
      <c r="AR100" s="29">
        <v>0</v>
      </c>
      <c r="AS100" s="29">
        <v>0</v>
      </c>
      <c r="AT100" s="30">
        <f t="shared" si="32"/>
        <v>5</v>
      </c>
      <c r="AU100" s="46">
        <v>76.64</v>
      </c>
      <c r="AV100" s="46">
        <v>74.18</v>
      </c>
      <c r="AW100" s="30">
        <f t="shared" si="33"/>
        <v>2.5</v>
      </c>
      <c r="AX100" s="48">
        <v>0</v>
      </c>
      <c r="AY100" s="48">
        <v>71.36</v>
      </c>
      <c r="AZ100" s="30">
        <f t="shared" si="34"/>
        <v>1.563</v>
      </c>
      <c r="BA100" s="48">
        <v>0</v>
      </c>
      <c r="BB100" s="48">
        <v>81.18</v>
      </c>
      <c r="BC100" s="30">
        <f t="shared" si="35"/>
        <v>1.563</v>
      </c>
    </row>
    <row r="101" s="3" customFormat="true" ht="11.25" spans="1:55">
      <c r="A101" s="21">
        <v>97</v>
      </c>
      <c r="B101" s="21" t="s">
        <v>35</v>
      </c>
      <c r="C101" s="21" t="s">
        <v>224</v>
      </c>
      <c r="D101" s="23">
        <f t="shared" si="18"/>
        <v>61.563</v>
      </c>
      <c r="E101" s="29">
        <v>34.88</v>
      </c>
      <c r="F101" s="29">
        <v>27.66</v>
      </c>
      <c r="G101" s="30">
        <f t="shared" si="19"/>
        <v>7.5</v>
      </c>
      <c r="H101" s="29">
        <v>50</v>
      </c>
      <c r="I101" s="29">
        <v>50</v>
      </c>
      <c r="J101" s="30">
        <f t="shared" si="20"/>
        <v>5</v>
      </c>
      <c r="K101" s="29">
        <v>226.12</v>
      </c>
      <c r="L101" s="29">
        <v>197.09</v>
      </c>
      <c r="M101" s="30">
        <f t="shared" si="21"/>
        <v>6.25</v>
      </c>
      <c r="N101" s="31">
        <v>-25.86</v>
      </c>
      <c r="O101" s="32">
        <v>29.73</v>
      </c>
      <c r="P101" s="30">
        <f t="shared" si="22"/>
        <v>2.5</v>
      </c>
      <c r="Q101" s="31">
        <v>-0.85</v>
      </c>
      <c r="R101" s="32">
        <v>3.72</v>
      </c>
      <c r="S101" s="30">
        <f t="shared" si="23"/>
        <v>2.5</v>
      </c>
      <c r="T101" s="29">
        <v>6.23</v>
      </c>
      <c r="U101" s="33">
        <v>3.83</v>
      </c>
      <c r="V101" s="30">
        <f t="shared" si="24"/>
        <v>5</v>
      </c>
      <c r="W101" s="29">
        <v>0</v>
      </c>
      <c r="X101" s="33">
        <v>0</v>
      </c>
      <c r="Y101" s="30">
        <f t="shared" si="25"/>
        <v>5</v>
      </c>
      <c r="Z101" s="33">
        <v>12.02</v>
      </c>
      <c r="AA101" s="33">
        <v>12.27</v>
      </c>
      <c r="AB101" s="30">
        <f t="shared" si="26"/>
        <v>2.5</v>
      </c>
      <c r="AC101" s="33">
        <v>48.47</v>
      </c>
      <c r="AD101" s="29">
        <v>48.02</v>
      </c>
      <c r="AE101" s="30">
        <f t="shared" si="27"/>
        <v>2.5</v>
      </c>
      <c r="AF101" s="29">
        <v>7.3</v>
      </c>
      <c r="AG101" s="29">
        <v>7.3</v>
      </c>
      <c r="AH101" s="30">
        <f t="shared" si="28"/>
        <v>5</v>
      </c>
      <c r="AI101" s="29">
        <v>0</v>
      </c>
      <c r="AJ101" s="29">
        <v>0</v>
      </c>
      <c r="AK101" s="30">
        <f t="shared" si="29"/>
        <v>2.5</v>
      </c>
      <c r="AL101" s="41">
        <v>0</v>
      </c>
      <c r="AM101" s="41">
        <v>0</v>
      </c>
      <c r="AN101" s="30">
        <f t="shared" si="30"/>
        <v>2.5</v>
      </c>
      <c r="AO101" s="43">
        <v>0</v>
      </c>
      <c r="AP101" s="43">
        <v>0</v>
      </c>
      <c r="AQ101" s="30">
        <f t="shared" si="31"/>
        <v>2.5</v>
      </c>
      <c r="AR101" s="29">
        <v>0</v>
      </c>
      <c r="AS101" s="29">
        <v>0</v>
      </c>
      <c r="AT101" s="30">
        <f t="shared" si="32"/>
        <v>5</v>
      </c>
      <c r="AU101" s="46">
        <v>76.97</v>
      </c>
      <c r="AV101" s="46">
        <v>72.87</v>
      </c>
      <c r="AW101" s="30">
        <f t="shared" si="33"/>
        <v>2.5</v>
      </c>
      <c r="AX101" s="48">
        <v>83.15</v>
      </c>
      <c r="AY101" s="48">
        <v>81.42</v>
      </c>
      <c r="AZ101" s="30">
        <f t="shared" si="34"/>
        <v>1.25</v>
      </c>
      <c r="BA101" s="48">
        <v>0</v>
      </c>
      <c r="BB101" s="48">
        <v>82.52</v>
      </c>
      <c r="BC101" s="30">
        <f t="shared" si="35"/>
        <v>1.563</v>
      </c>
    </row>
    <row r="102" s="3" customFormat="true" ht="11.25" spans="1:55">
      <c r="A102" s="21">
        <v>98</v>
      </c>
      <c r="B102" s="21" t="s">
        <v>35</v>
      </c>
      <c r="C102" s="21" t="s">
        <v>225</v>
      </c>
      <c r="D102" s="23">
        <f t="shared" si="18"/>
        <v>65.626</v>
      </c>
      <c r="E102" s="29">
        <v>25.99</v>
      </c>
      <c r="F102" s="29">
        <v>32.11</v>
      </c>
      <c r="G102" s="30">
        <f t="shared" si="19"/>
        <v>9.375</v>
      </c>
      <c r="H102" s="29">
        <v>100</v>
      </c>
      <c r="I102" s="29">
        <v>50</v>
      </c>
      <c r="J102" s="30">
        <f t="shared" si="20"/>
        <v>5</v>
      </c>
      <c r="K102" s="29">
        <v>272.26</v>
      </c>
      <c r="L102" s="29">
        <v>283.03</v>
      </c>
      <c r="M102" s="30">
        <f t="shared" si="21"/>
        <v>5</v>
      </c>
      <c r="N102" s="31">
        <v>-35.83</v>
      </c>
      <c r="O102" s="32">
        <v>100.48</v>
      </c>
      <c r="P102" s="30">
        <f t="shared" si="22"/>
        <v>2.5</v>
      </c>
      <c r="Q102" s="31">
        <v>-4.65</v>
      </c>
      <c r="R102" s="32">
        <v>27</v>
      </c>
      <c r="S102" s="30">
        <f t="shared" si="23"/>
        <v>2.5</v>
      </c>
      <c r="T102" s="29">
        <v>6.26</v>
      </c>
      <c r="U102" s="33">
        <v>7.09</v>
      </c>
      <c r="V102" s="30">
        <f t="shared" si="24"/>
        <v>5</v>
      </c>
      <c r="W102" s="29">
        <v>0</v>
      </c>
      <c r="X102" s="33">
        <v>0</v>
      </c>
      <c r="Y102" s="30">
        <f t="shared" si="25"/>
        <v>5</v>
      </c>
      <c r="Z102" s="33">
        <v>8.28</v>
      </c>
      <c r="AA102" s="33">
        <v>6.71</v>
      </c>
      <c r="AB102" s="30">
        <f t="shared" si="26"/>
        <v>5</v>
      </c>
      <c r="AC102" s="33">
        <v>37.27</v>
      </c>
      <c r="AD102" s="29">
        <v>37.8</v>
      </c>
      <c r="AE102" s="30">
        <f t="shared" si="27"/>
        <v>3.125</v>
      </c>
      <c r="AF102" s="29">
        <v>7.72</v>
      </c>
      <c r="AG102" s="29">
        <v>5.26</v>
      </c>
      <c r="AH102" s="30">
        <f t="shared" si="28"/>
        <v>5</v>
      </c>
      <c r="AI102" s="29">
        <v>0</v>
      </c>
      <c r="AJ102" s="29">
        <v>0</v>
      </c>
      <c r="AK102" s="30">
        <f t="shared" si="29"/>
        <v>2.5</v>
      </c>
      <c r="AL102" s="41">
        <v>0</v>
      </c>
      <c r="AM102" s="41">
        <v>0</v>
      </c>
      <c r="AN102" s="30">
        <f t="shared" si="30"/>
        <v>2.5</v>
      </c>
      <c r="AO102" s="43">
        <v>0</v>
      </c>
      <c r="AP102" s="43">
        <v>0</v>
      </c>
      <c r="AQ102" s="30">
        <f t="shared" si="31"/>
        <v>2.5</v>
      </c>
      <c r="AR102" s="29">
        <v>0</v>
      </c>
      <c r="AS102" s="29">
        <v>0</v>
      </c>
      <c r="AT102" s="30">
        <f t="shared" si="32"/>
        <v>5</v>
      </c>
      <c r="AU102" s="46">
        <v>85.48</v>
      </c>
      <c r="AV102" s="46">
        <v>62.09</v>
      </c>
      <c r="AW102" s="30">
        <f t="shared" si="33"/>
        <v>2.5</v>
      </c>
      <c r="AX102" s="48">
        <v>0</v>
      </c>
      <c r="AY102" s="48">
        <v>79.09</v>
      </c>
      <c r="AZ102" s="30">
        <f t="shared" si="34"/>
        <v>1.563</v>
      </c>
      <c r="BA102" s="48">
        <v>0</v>
      </c>
      <c r="BB102" s="48">
        <v>86.91</v>
      </c>
      <c r="BC102" s="30">
        <f t="shared" si="35"/>
        <v>1.563</v>
      </c>
    </row>
    <row r="103" s="3" customFormat="true" ht="11.25" spans="1:55">
      <c r="A103" s="21">
        <v>99</v>
      </c>
      <c r="B103" s="21" t="s">
        <v>35</v>
      </c>
      <c r="C103" s="21" t="s">
        <v>226</v>
      </c>
      <c r="D103" s="23">
        <f t="shared" si="18"/>
        <v>79.375</v>
      </c>
      <c r="E103" s="29">
        <v>27.8</v>
      </c>
      <c r="F103" s="29">
        <v>37.24</v>
      </c>
      <c r="G103" s="30">
        <f t="shared" si="19"/>
        <v>15</v>
      </c>
      <c r="H103" s="29">
        <v>50</v>
      </c>
      <c r="I103" s="29">
        <v>100</v>
      </c>
      <c r="J103" s="30">
        <f t="shared" si="20"/>
        <v>10</v>
      </c>
      <c r="K103" s="29">
        <v>318.03</v>
      </c>
      <c r="L103" s="29">
        <v>237.85</v>
      </c>
      <c r="M103" s="30">
        <f t="shared" si="21"/>
        <v>6.25</v>
      </c>
      <c r="N103" s="31">
        <v>30.38</v>
      </c>
      <c r="O103" s="32">
        <v>-55.11</v>
      </c>
      <c r="P103" s="30">
        <f t="shared" si="22"/>
        <v>5</v>
      </c>
      <c r="Q103" s="31">
        <v>2.27</v>
      </c>
      <c r="R103" s="32">
        <v>-18.64</v>
      </c>
      <c r="S103" s="30">
        <f t="shared" si="23"/>
        <v>5</v>
      </c>
      <c r="T103" s="29">
        <v>3.17</v>
      </c>
      <c r="U103" s="33">
        <v>2.39</v>
      </c>
      <c r="V103" s="30">
        <f t="shared" si="24"/>
        <v>5</v>
      </c>
      <c r="W103" s="29">
        <v>0</v>
      </c>
      <c r="X103" s="33">
        <v>0</v>
      </c>
      <c r="Y103" s="30">
        <f t="shared" si="25"/>
        <v>5</v>
      </c>
      <c r="Z103" s="33">
        <v>16.04</v>
      </c>
      <c r="AA103" s="33">
        <v>18.38</v>
      </c>
      <c r="AB103" s="30">
        <f t="shared" si="26"/>
        <v>2.5</v>
      </c>
      <c r="AC103" s="33">
        <v>42.15</v>
      </c>
      <c r="AD103" s="29">
        <v>51.23</v>
      </c>
      <c r="AE103" s="30">
        <f t="shared" si="27"/>
        <v>3.125</v>
      </c>
      <c r="AF103" s="29">
        <v>6.22</v>
      </c>
      <c r="AG103" s="29">
        <v>6.43</v>
      </c>
      <c r="AH103" s="30">
        <f t="shared" si="28"/>
        <v>5</v>
      </c>
      <c r="AI103" s="29">
        <v>0</v>
      </c>
      <c r="AJ103" s="29">
        <v>0</v>
      </c>
      <c r="AK103" s="30">
        <f t="shared" si="29"/>
        <v>2.5</v>
      </c>
      <c r="AL103" s="41">
        <v>0</v>
      </c>
      <c r="AM103" s="41">
        <v>0</v>
      </c>
      <c r="AN103" s="30">
        <f t="shared" si="30"/>
        <v>2.5</v>
      </c>
      <c r="AO103" s="43">
        <v>0</v>
      </c>
      <c r="AP103" s="43">
        <v>0</v>
      </c>
      <c r="AQ103" s="30">
        <f t="shared" si="31"/>
        <v>2.5</v>
      </c>
      <c r="AR103" s="29">
        <v>0</v>
      </c>
      <c r="AS103" s="29">
        <v>0</v>
      </c>
      <c r="AT103" s="30">
        <f t="shared" si="32"/>
        <v>5</v>
      </c>
      <c r="AU103" s="46">
        <v>78.47</v>
      </c>
      <c r="AV103" s="46">
        <v>75.08</v>
      </c>
      <c r="AW103" s="30">
        <f t="shared" si="33"/>
        <v>2.5</v>
      </c>
      <c r="AX103" s="48">
        <v>89.04</v>
      </c>
      <c r="AY103" s="48">
        <v>88.18</v>
      </c>
      <c r="AZ103" s="30">
        <f t="shared" si="34"/>
        <v>1.25</v>
      </c>
      <c r="BA103" s="48">
        <v>90.33</v>
      </c>
      <c r="BB103" s="48">
        <v>76.89</v>
      </c>
      <c r="BC103" s="30">
        <f t="shared" si="35"/>
        <v>1.25</v>
      </c>
    </row>
    <row r="104" s="3" customFormat="true" ht="11.25" spans="1:55">
      <c r="A104" s="21">
        <v>100</v>
      </c>
      <c r="B104" s="21" t="s">
        <v>35</v>
      </c>
      <c r="C104" s="21" t="s">
        <v>227</v>
      </c>
      <c r="D104" s="23">
        <f t="shared" si="18"/>
        <v>64.063</v>
      </c>
      <c r="E104" s="29">
        <v>47.04</v>
      </c>
      <c r="F104" s="29">
        <v>28.86</v>
      </c>
      <c r="G104" s="30">
        <f t="shared" si="19"/>
        <v>7.5</v>
      </c>
      <c r="H104" s="29">
        <v>50</v>
      </c>
      <c r="I104" s="29">
        <v>50</v>
      </c>
      <c r="J104" s="30">
        <f t="shared" si="20"/>
        <v>5</v>
      </c>
      <c r="K104" s="29">
        <v>238.81</v>
      </c>
      <c r="L104" s="29">
        <v>260.13</v>
      </c>
      <c r="M104" s="30">
        <f t="shared" si="21"/>
        <v>5</v>
      </c>
      <c r="N104" s="31">
        <v>-14.84</v>
      </c>
      <c r="O104" s="32">
        <v>36.32</v>
      </c>
      <c r="P104" s="30">
        <f t="shared" si="22"/>
        <v>2.5</v>
      </c>
      <c r="Q104" s="31">
        <v>25.13</v>
      </c>
      <c r="R104" s="32">
        <v>22.86</v>
      </c>
      <c r="S104" s="30">
        <f t="shared" si="23"/>
        <v>3.125</v>
      </c>
      <c r="T104" s="29">
        <v>3.9</v>
      </c>
      <c r="U104" s="33">
        <v>8.16</v>
      </c>
      <c r="V104" s="30">
        <f t="shared" si="24"/>
        <v>5</v>
      </c>
      <c r="W104" s="29">
        <v>0</v>
      </c>
      <c r="X104" s="33">
        <v>0</v>
      </c>
      <c r="Y104" s="30">
        <f t="shared" si="25"/>
        <v>5</v>
      </c>
      <c r="Z104" s="33">
        <v>19</v>
      </c>
      <c r="AA104" s="33">
        <v>30.71</v>
      </c>
      <c r="AB104" s="30">
        <f t="shared" si="26"/>
        <v>2.5</v>
      </c>
      <c r="AC104" s="33">
        <v>69.85</v>
      </c>
      <c r="AD104" s="29">
        <v>69.15</v>
      </c>
      <c r="AE104" s="30">
        <f t="shared" si="27"/>
        <v>5</v>
      </c>
      <c r="AF104" s="29">
        <v>9.77</v>
      </c>
      <c r="AG104" s="29">
        <v>7.91</v>
      </c>
      <c r="AH104" s="30">
        <f t="shared" si="28"/>
        <v>5</v>
      </c>
      <c r="AI104" s="29">
        <v>0</v>
      </c>
      <c r="AJ104" s="29">
        <v>0</v>
      </c>
      <c r="AK104" s="30">
        <f t="shared" si="29"/>
        <v>2.5</v>
      </c>
      <c r="AL104" s="41">
        <v>0</v>
      </c>
      <c r="AM104" s="41">
        <v>0</v>
      </c>
      <c r="AN104" s="30">
        <f t="shared" si="30"/>
        <v>2.5</v>
      </c>
      <c r="AO104" s="43">
        <v>0</v>
      </c>
      <c r="AP104" s="43">
        <v>0</v>
      </c>
      <c r="AQ104" s="30">
        <f t="shared" si="31"/>
        <v>2.5</v>
      </c>
      <c r="AR104" s="29">
        <v>0</v>
      </c>
      <c r="AS104" s="29">
        <v>0</v>
      </c>
      <c r="AT104" s="30">
        <f t="shared" si="32"/>
        <v>5</v>
      </c>
      <c r="AU104" s="46">
        <v>74.55</v>
      </c>
      <c r="AV104" s="46">
        <v>67.88</v>
      </c>
      <c r="AW104" s="30">
        <f t="shared" si="33"/>
        <v>2.5</v>
      </c>
      <c r="AX104" s="48">
        <v>85.12</v>
      </c>
      <c r="AY104" s="48">
        <v>58.98</v>
      </c>
      <c r="AZ104" s="30">
        <f t="shared" si="34"/>
        <v>1.25</v>
      </c>
      <c r="BA104" s="48">
        <v>84.85</v>
      </c>
      <c r="BB104" s="48">
        <v>91.81</v>
      </c>
      <c r="BC104" s="30">
        <f t="shared" si="35"/>
        <v>2.188</v>
      </c>
    </row>
    <row r="105" s="3" customFormat="true" ht="11.25" spans="1:55">
      <c r="A105" s="21">
        <v>101</v>
      </c>
      <c r="B105" s="21" t="s">
        <v>35</v>
      </c>
      <c r="C105" s="21" t="s">
        <v>228</v>
      </c>
      <c r="D105" s="23">
        <f t="shared" si="18"/>
        <v>75.313</v>
      </c>
      <c r="E105" s="29">
        <v>30.97</v>
      </c>
      <c r="F105" s="29">
        <v>35.29</v>
      </c>
      <c r="G105" s="30">
        <f t="shared" si="19"/>
        <v>15</v>
      </c>
      <c r="H105" s="29">
        <v>100</v>
      </c>
      <c r="I105" s="29">
        <v>100</v>
      </c>
      <c r="J105" s="30">
        <f t="shared" si="20"/>
        <v>10</v>
      </c>
      <c r="K105" s="29">
        <v>173.7</v>
      </c>
      <c r="L105" s="29">
        <v>185.38</v>
      </c>
      <c r="M105" s="30">
        <f t="shared" si="21"/>
        <v>5</v>
      </c>
      <c r="N105" s="31">
        <v>-14.63</v>
      </c>
      <c r="O105" s="32">
        <v>6.45</v>
      </c>
      <c r="P105" s="30">
        <f t="shared" si="22"/>
        <v>2.5</v>
      </c>
      <c r="Q105" s="31">
        <v>-12.34</v>
      </c>
      <c r="R105" s="32">
        <v>2.93</v>
      </c>
      <c r="S105" s="30">
        <f t="shared" si="23"/>
        <v>2.5</v>
      </c>
      <c r="T105" s="29">
        <v>13.8</v>
      </c>
      <c r="U105" s="33">
        <v>11.12</v>
      </c>
      <c r="V105" s="30">
        <f t="shared" si="24"/>
        <v>5</v>
      </c>
      <c r="W105" s="29">
        <v>0</v>
      </c>
      <c r="X105" s="33">
        <v>0</v>
      </c>
      <c r="Y105" s="30">
        <f t="shared" si="25"/>
        <v>5</v>
      </c>
      <c r="Z105" s="33">
        <v>10.33</v>
      </c>
      <c r="AA105" s="33">
        <v>8.34</v>
      </c>
      <c r="AB105" s="30">
        <f t="shared" si="26"/>
        <v>5</v>
      </c>
      <c r="AC105" s="33">
        <v>16.91</v>
      </c>
      <c r="AD105" s="29">
        <v>14.07</v>
      </c>
      <c r="AE105" s="30">
        <f t="shared" si="27"/>
        <v>2.5</v>
      </c>
      <c r="AF105" s="29">
        <v>8.84</v>
      </c>
      <c r="AG105" s="29">
        <v>8.83</v>
      </c>
      <c r="AH105" s="30">
        <f t="shared" si="28"/>
        <v>5</v>
      </c>
      <c r="AI105" s="29">
        <v>0</v>
      </c>
      <c r="AJ105" s="29">
        <v>0</v>
      </c>
      <c r="AK105" s="30">
        <f t="shared" si="29"/>
        <v>2.5</v>
      </c>
      <c r="AL105" s="41">
        <v>0</v>
      </c>
      <c r="AM105" s="41">
        <v>0</v>
      </c>
      <c r="AN105" s="30">
        <f t="shared" si="30"/>
        <v>2.5</v>
      </c>
      <c r="AO105" s="43">
        <v>0</v>
      </c>
      <c r="AP105" s="43">
        <v>0</v>
      </c>
      <c r="AQ105" s="30">
        <f t="shared" si="31"/>
        <v>2.5</v>
      </c>
      <c r="AR105" s="29">
        <v>0</v>
      </c>
      <c r="AS105" s="29">
        <v>0</v>
      </c>
      <c r="AT105" s="30">
        <f t="shared" si="32"/>
        <v>5</v>
      </c>
      <c r="AU105" s="46">
        <v>76.85</v>
      </c>
      <c r="AV105" s="46">
        <v>69.48</v>
      </c>
      <c r="AW105" s="30">
        <f t="shared" si="33"/>
        <v>2.5</v>
      </c>
      <c r="AX105" s="48">
        <v>0</v>
      </c>
      <c r="AY105" s="48">
        <v>52.62</v>
      </c>
      <c r="AZ105" s="30">
        <f t="shared" si="34"/>
        <v>1.563</v>
      </c>
      <c r="BA105" s="48">
        <v>85.77</v>
      </c>
      <c r="BB105" s="48">
        <v>76.88</v>
      </c>
      <c r="BC105" s="30">
        <f t="shared" si="35"/>
        <v>1.25</v>
      </c>
    </row>
    <row r="106" s="3" customFormat="true" ht="11.25" spans="1:55">
      <c r="A106" s="21">
        <v>102</v>
      </c>
      <c r="B106" s="21" t="s">
        <v>35</v>
      </c>
      <c r="C106" s="21" t="s">
        <v>229</v>
      </c>
      <c r="D106" s="23">
        <f t="shared" si="18"/>
        <v>74.376</v>
      </c>
      <c r="E106" s="29">
        <v>54.56</v>
      </c>
      <c r="F106" s="29">
        <v>49.45</v>
      </c>
      <c r="G106" s="30">
        <f t="shared" si="19"/>
        <v>15</v>
      </c>
      <c r="H106" s="29">
        <v>100</v>
      </c>
      <c r="I106" s="29">
        <v>50</v>
      </c>
      <c r="J106" s="30">
        <f t="shared" si="20"/>
        <v>5</v>
      </c>
      <c r="K106" s="29">
        <v>814.18</v>
      </c>
      <c r="L106" s="29">
        <v>647.25</v>
      </c>
      <c r="M106" s="30">
        <f t="shared" si="21"/>
        <v>6.25</v>
      </c>
      <c r="N106" s="31">
        <v>21.61</v>
      </c>
      <c r="O106" s="32">
        <v>-8.05</v>
      </c>
      <c r="P106" s="30">
        <f t="shared" si="22"/>
        <v>4.375</v>
      </c>
      <c r="Q106" s="31">
        <v>25.64</v>
      </c>
      <c r="R106" s="32">
        <v>0.03</v>
      </c>
      <c r="S106" s="30">
        <f t="shared" si="23"/>
        <v>4.375</v>
      </c>
      <c r="T106" s="29">
        <v>8.77</v>
      </c>
      <c r="U106" s="33">
        <v>11.09</v>
      </c>
      <c r="V106" s="30">
        <f t="shared" si="24"/>
        <v>5</v>
      </c>
      <c r="W106" s="29">
        <v>6.43</v>
      </c>
      <c r="X106" s="33">
        <v>7.47</v>
      </c>
      <c r="Y106" s="30">
        <f t="shared" si="25"/>
        <v>3.75</v>
      </c>
      <c r="Z106" s="33">
        <v>5.94</v>
      </c>
      <c r="AA106" s="33">
        <v>1.31</v>
      </c>
      <c r="AB106" s="30">
        <f t="shared" si="26"/>
        <v>5</v>
      </c>
      <c r="AC106" s="33">
        <v>46.63</v>
      </c>
      <c r="AD106" s="29">
        <v>37.56</v>
      </c>
      <c r="AE106" s="30">
        <f t="shared" si="27"/>
        <v>2.5</v>
      </c>
      <c r="AF106" s="29">
        <v>6.25</v>
      </c>
      <c r="AG106" s="29">
        <v>6.23</v>
      </c>
      <c r="AH106" s="30">
        <f t="shared" si="28"/>
        <v>5</v>
      </c>
      <c r="AI106" s="29">
        <v>0</v>
      </c>
      <c r="AJ106" s="29">
        <v>0</v>
      </c>
      <c r="AK106" s="30">
        <f t="shared" si="29"/>
        <v>2.5</v>
      </c>
      <c r="AL106" s="41">
        <v>0</v>
      </c>
      <c r="AM106" s="41">
        <v>0</v>
      </c>
      <c r="AN106" s="30">
        <f t="shared" si="30"/>
        <v>2.5</v>
      </c>
      <c r="AO106" s="43">
        <v>0</v>
      </c>
      <c r="AP106" s="43">
        <v>0</v>
      </c>
      <c r="AQ106" s="30">
        <f t="shared" si="31"/>
        <v>2.5</v>
      </c>
      <c r="AR106" s="29">
        <v>0</v>
      </c>
      <c r="AS106" s="29">
        <v>0</v>
      </c>
      <c r="AT106" s="30">
        <f t="shared" si="32"/>
        <v>5</v>
      </c>
      <c r="AU106" s="46">
        <v>77.47</v>
      </c>
      <c r="AV106" s="46">
        <v>67.1</v>
      </c>
      <c r="AW106" s="30">
        <f t="shared" si="33"/>
        <v>2.5</v>
      </c>
      <c r="AX106" s="48">
        <v>0</v>
      </c>
      <c r="AY106" s="48">
        <v>81.94</v>
      </c>
      <c r="AZ106" s="30">
        <f t="shared" si="34"/>
        <v>1.563</v>
      </c>
      <c r="BA106" s="48">
        <v>0</v>
      </c>
      <c r="BB106" s="48">
        <v>89.8</v>
      </c>
      <c r="BC106" s="30">
        <f t="shared" si="35"/>
        <v>1.563</v>
      </c>
    </row>
    <row r="107" s="3" customFormat="true" ht="11.25" spans="1:55">
      <c r="A107" s="21">
        <v>103</v>
      </c>
      <c r="B107" s="21" t="s">
        <v>35</v>
      </c>
      <c r="C107" s="21" t="s">
        <v>230</v>
      </c>
      <c r="D107" s="23">
        <f t="shared" si="18"/>
        <v>74.376</v>
      </c>
      <c r="E107" s="29">
        <v>48.99</v>
      </c>
      <c r="F107" s="29">
        <v>41.69</v>
      </c>
      <c r="G107" s="30">
        <f t="shared" si="19"/>
        <v>15</v>
      </c>
      <c r="H107" s="29">
        <v>50</v>
      </c>
      <c r="I107" s="29">
        <v>0</v>
      </c>
      <c r="J107" s="30">
        <f t="shared" si="20"/>
        <v>5</v>
      </c>
      <c r="K107" s="29">
        <v>213.86</v>
      </c>
      <c r="L107" s="29">
        <v>272.48</v>
      </c>
      <c r="M107" s="30">
        <f t="shared" si="21"/>
        <v>5</v>
      </c>
      <c r="N107" s="31">
        <v>-25.1</v>
      </c>
      <c r="O107" s="32">
        <v>-17.64</v>
      </c>
      <c r="P107" s="30">
        <f t="shared" si="22"/>
        <v>3.75</v>
      </c>
      <c r="Q107" s="31">
        <v>1.19</v>
      </c>
      <c r="R107" s="32">
        <v>-9.66</v>
      </c>
      <c r="S107" s="30">
        <f t="shared" si="23"/>
        <v>5</v>
      </c>
      <c r="T107" s="29">
        <v>1.31</v>
      </c>
      <c r="U107" s="33">
        <v>4.31</v>
      </c>
      <c r="V107" s="30">
        <f t="shared" si="24"/>
        <v>5</v>
      </c>
      <c r="W107" s="29">
        <v>0</v>
      </c>
      <c r="X107" s="33">
        <v>0</v>
      </c>
      <c r="Y107" s="30">
        <f t="shared" si="25"/>
        <v>5</v>
      </c>
      <c r="Z107" s="33">
        <v>0.04</v>
      </c>
      <c r="AA107" s="33">
        <v>1.67</v>
      </c>
      <c r="AB107" s="30">
        <f t="shared" si="26"/>
        <v>5</v>
      </c>
      <c r="AC107" s="33">
        <v>49.58</v>
      </c>
      <c r="AD107" s="29">
        <v>49.51</v>
      </c>
      <c r="AE107" s="30">
        <f t="shared" si="27"/>
        <v>2.5</v>
      </c>
      <c r="AF107" s="29">
        <v>7.08</v>
      </c>
      <c r="AG107" s="29">
        <v>7.46</v>
      </c>
      <c r="AH107" s="30">
        <f t="shared" si="28"/>
        <v>5</v>
      </c>
      <c r="AI107" s="29">
        <v>0</v>
      </c>
      <c r="AJ107" s="29">
        <v>0</v>
      </c>
      <c r="AK107" s="30">
        <f t="shared" si="29"/>
        <v>2.5</v>
      </c>
      <c r="AL107" s="41">
        <v>0</v>
      </c>
      <c r="AM107" s="41">
        <v>0</v>
      </c>
      <c r="AN107" s="30">
        <f t="shared" si="30"/>
        <v>2.5</v>
      </c>
      <c r="AO107" s="43">
        <v>0</v>
      </c>
      <c r="AP107" s="43">
        <v>0</v>
      </c>
      <c r="AQ107" s="30">
        <f t="shared" si="31"/>
        <v>2.5</v>
      </c>
      <c r="AR107" s="29">
        <v>0</v>
      </c>
      <c r="AS107" s="29">
        <v>0</v>
      </c>
      <c r="AT107" s="30">
        <f t="shared" si="32"/>
        <v>5</v>
      </c>
      <c r="AU107" s="46">
        <v>73.64</v>
      </c>
      <c r="AV107" s="46">
        <v>67.39</v>
      </c>
      <c r="AW107" s="30">
        <f t="shared" si="33"/>
        <v>2.5</v>
      </c>
      <c r="AX107" s="48">
        <v>0</v>
      </c>
      <c r="AY107" s="48">
        <v>79.82</v>
      </c>
      <c r="AZ107" s="30">
        <f t="shared" si="34"/>
        <v>1.563</v>
      </c>
      <c r="BA107" s="48">
        <v>0</v>
      </c>
      <c r="BB107" s="48">
        <v>88.79</v>
      </c>
      <c r="BC107" s="30">
        <f t="shared" si="35"/>
        <v>1.563</v>
      </c>
    </row>
    <row r="108" s="3" customFormat="true" ht="11.25" spans="1:55">
      <c r="A108" s="21">
        <v>104</v>
      </c>
      <c r="B108" s="22" t="s">
        <v>35</v>
      </c>
      <c r="C108" s="21" t="s">
        <v>231</v>
      </c>
      <c r="D108" s="23">
        <f t="shared" si="18"/>
        <v>68.751</v>
      </c>
      <c r="E108" s="29">
        <v>33.25</v>
      </c>
      <c r="F108" s="29">
        <v>30.41</v>
      </c>
      <c r="G108" s="30">
        <f t="shared" si="19"/>
        <v>7.5</v>
      </c>
      <c r="H108" s="29">
        <v>50</v>
      </c>
      <c r="I108" s="29">
        <v>50</v>
      </c>
      <c r="J108" s="30">
        <f t="shared" si="20"/>
        <v>5</v>
      </c>
      <c r="K108" s="29">
        <v>392.2</v>
      </c>
      <c r="L108" s="29">
        <v>462.83</v>
      </c>
      <c r="M108" s="30">
        <f t="shared" si="21"/>
        <v>5</v>
      </c>
      <c r="N108" s="31">
        <v>-51.98</v>
      </c>
      <c r="O108" s="32">
        <v>35.38</v>
      </c>
      <c r="P108" s="30">
        <f t="shared" si="22"/>
        <v>2.5</v>
      </c>
      <c r="Q108" s="31">
        <v>116.33</v>
      </c>
      <c r="R108" s="32">
        <v>3.77</v>
      </c>
      <c r="S108" s="30">
        <f t="shared" si="23"/>
        <v>3.125</v>
      </c>
      <c r="T108" s="29">
        <v>3.08</v>
      </c>
      <c r="U108" s="33">
        <v>2.02</v>
      </c>
      <c r="V108" s="30">
        <f t="shared" si="24"/>
        <v>5</v>
      </c>
      <c r="W108" s="29">
        <v>0</v>
      </c>
      <c r="X108" s="33">
        <v>0</v>
      </c>
      <c r="Y108" s="30">
        <f t="shared" si="25"/>
        <v>5</v>
      </c>
      <c r="Z108" s="33">
        <v>24.65</v>
      </c>
      <c r="AA108" s="33">
        <v>5.48</v>
      </c>
      <c r="AB108" s="30">
        <f t="shared" si="26"/>
        <v>5</v>
      </c>
      <c r="AC108" s="33">
        <v>61.46</v>
      </c>
      <c r="AD108" s="29">
        <v>61.63</v>
      </c>
      <c r="AE108" s="30">
        <f t="shared" si="27"/>
        <v>5</v>
      </c>
      <c r="AF108" s="29">
        <v>7.32</v>
      </c>
      <c r="AG108" s="29">
        <v>6.57</v>
      </c>
      <c r="AH108" s="30">
        <f t="shared" si="28"/>
        <v>5</v>
      </c>
      <c r="AI108" s="29">
        <v>0</v>
      </c>
      <c r="AJ108" s="29">
        <v>0</v>
      </c>
      <c r="AK108" s="30">
        <f t="shared" si="29"/>
        <v>2.5</v>
      </c>
      <c r="AL108" s="41">
        <v>0</v>
      </c>
      <c r="AM108" s="41">
        <v>0</v>
      </c>
      <c r="AN108" s="30">
        <f t="shared" si="30"/>
        <v>2.5</v>
      </c>
      <c r="AO108" s="43">
        <v>0</v>
      </c>
      <c r="AP108" s="43">
        <v>0</v>
      </c>
      <c r="AQ108" s="30">
        <f t="shared" si="31"/>
        <v>2.5</v>
      </c>
      <c r="AR108" s="29">
        <v>0</v>
      </c>
      <c r="AS108" s="29">
        <v>0</v>
      </c>
      <c r="AT108" s="30">
        <f t="shared" si="32"/>
        <v>5</v>
      </c>
      <c r="AU108" s="46">
        <v>0</v>
      </c>
      <c r="AV108" s="46">
        <v>91.67</v>
      </c>
      <c r="AW108" s="30">
        <f t="shared" si="33"/>
        <v>5</v>
      </c>
      <c r="AX108" s="48">
        <v>0</v>
      </c>
      <c r="AY108" s="48">
        <v>40</v>
      </c>
      <c r="AZ108" s="30">
        <f t="shared" si="34"/>
        <v>1.563</v>
      </c>
      <c r="BA108" s="48">
        <v>0</v>
      </c>
      <c r="BB108" s="48">
        <v>36.11</v>
      </c>
      <c r="BC108" s="30">
        <f t="shared" si="35"/>
        <v>1.563</v>
      </c>
    </row>
    <row r="109" s="3" customFormat="true" ht="11.25" spans="1:55">
      <c r="A109" s="21">
        <v>105</v>
      </c>
      <c r="B109" s="21" t="s">
        <v>35</v>
      </c>
      <c r="C109" s="21" t="s">
        <v>232</v>
      </c>
      <c r="D109" s="23">
        <f t="shared" si="18"/>
        <v>79.375</v>
      </c>
      <c r="E109" s="29">
        <v>42.75</v>
      </c>
      <c r="F109" s="29">
        <v>44.59</v>
      </c>
      <c r="G109" s="30">
        <f t="shared" si="19"/>
        <v>15</v>
      </c>
      <c r="H109" s="29">
        <v>100</v>
      </c>
      <c r="I109" s="29">
        <v>100</v>
      </c>
      <c r="J109" s="30">
        <f t="shared" si="20"/>
        <v>10</v>
      </c>
      <c r="K109" s="29">
        <v>266.51</v>
      </c>
      <c r="L109" s="29">
        <v>265.42</v>
      </c>
      <c r="M109" s="30">
        <f t="shared" si="21"/>
        <v>6.25</v>
      </c>
      <c r="N109" s="31">
        <v>-29.58</v>
      </c>
      <c r="O109" s="32">
        <v>50.38</v>
      </c>
      <c r="P109" s="30">
        <f t="shared" si="22"/>
        <v>2.5</v>
      </c>
      <c r="Q109" s="31">
        <v>21.64</v>
      </c>
      <c r="R109" s="32">
        <v>41.85</v>
      </c>
      <c r="S109" s="30">
        <f t="shared" si="23"/>
        <v>2.5</v>
      </c>
      <c r="T109" s="29">
        <v>0.04</v>
      </c>
      <c r="U109" s="33">
        <v>0.04</v>
      </c>
      <c r="V109" s="30">
        <f t="shared" si="24"/>
        <v>5</v>
      </c>
      <c r="W109" s="29">
        <v>0</v>
      </c>
      <c r="X109" s="33">
        <v>0</v>
      </c>
      <c r="Y109" s="30">
        <f t="shared" si="25"/>
        <v>5</v>
      </c>
      <c r="Z109" s="33">
        <v>30.69</v>
      </c>
      <c r="AA109" s="33">
        <v>4.68</v>
      </c>
      <c r="AB109" s="30">
        <f t="shared" si="26"/>
        <v>5</v>
      </c>
      <c r="AC109" s="33">
        <v>39.64</v>
      </c>
      <c r="AD109" s="29">
        <v>40.65</v>
      </c>
      <c r="AE109" s="30">
        <f t="shared" si="27"/>
        <v>3.125</v>
      </c>
      <c r="AF109" s="29">
        <v>6.2</v>
      </c>
      <c r="AG109" s="29">
        <v>8.6</v>
      </c>
      <c r="AH109" s="30">
        <f t="shared" si="28"/>
        <v>5</v>
      </c>
      <c r="AI109" s="29">
        <v>0</v>
      </c>
      <c r="AJ109" s="29">
        <v>0</v>
      </c>
      <c r="AK109" s="30">
        <f t="shared" si="29"/>
        <v>2.5</v>
      </c>
      <c r="AL109" s="41">
        <v>0</v>
      </c>
      <c r="AM109" s="41">
        <v>0</v>
      </c>
      <c r="AN109" s="30">
        <f t="shared" si="30"/>
        <v>2.5</v>
      </c>
      <c r="AO109" s="43">
        <v>0</v>
      </c>
      <c r="AP109" s="43">
        <v>0</v>
      </c>
      <c r="AQ109" s="30">
        <f t="shared" si="31"/>
        <v>2.5</v>
      </c>
      <c r="AR109" s="29">
        <v>0</v>
      </c>
      <c r="AS109" s="29">
        <v>0</v>
      </c>
      <c r="AT109" s="30">
        <f t="shared" si="32"/>
        <v>5</v>
      </c>
      <c r="AU109" s="46">
        <v>0</v>
      </c>
      <c r="AV109" s="46">
        <v>90</v>
      </c>
      <c r="AW109" s="30">
        <f t="shared" si="33"/>
        <v>5</v>
      </c>
      <c r="AX109" s="48">
        <v>0</v>
      </c>
      <c r="AY109" s="48">
        <v>0</v>
      </c>
      <c r="AZ109" s="30">
        <f t="shared" si="34"/>
        <v>1.25</v>
      </c>
      <c r="BA109" s="48">
        <v>0</v>
      </c>
      <c r="BB109" s="48">
        <v>0</v>
      </c>
      <c r="BC109" s="30">
        <f t="shared" si="35"/>
        <v>1.25</v>
      </c>
    </row>
    <row r="110" s="3" customFormat="true" ht="11.25" spans="1:55">
      <c r="A110" s="21">
        <v>106</v>
      </c>
      <c r="B110" s="21" t="s">
        <v>35</v>
      </c>
      <c r="C110" s="21" t="s">
        <v>233</v>
      </c>
      <c r="D110" s="23">
        <f t="shared" si="18"/>
        <v>65.001</v>
      </c>
      <c r="E110" s="29">
        <v>30.63</v>
      </c>
      <c r="F110" s="29">
        <v>27.16</v>
      </c>
      <c r="G110" s="30">
        <f t="shared" si="19"/>
        <v>7.5</v>
      </c>
      <c r="H110" s="29">
        <v>50</v>
      </c>
      <c r="I110" s="29">
        <v>50</v>
      </c>
      <c r="J110" s="30">
        <f t="shared" si="20"/>
        <v>5</v>
      </c>
      <c r="K110" s="29">
        <v>295.58</v>
      </c>
      <c r="L110" s="29">
        <v>307.42</v>
      </c>
      <c r="M110" s="30">
        <f t="shared" si="21"/>
        <v>5</v>
      </c>
      <c r="N110" s="31">
        <v>-20.92</v>
      </c>
      <c r="O110" s="32">
        <v>-11.29</v>
      </c>
      <c r="P110" s="30">
        <f t="shared" si="22"/>
        <v>3.75</v>
      </c>
      <c r="Q110" s="31">
        <v>5.91</v>
      </c>
      <c r="R110" s="32">
        <v>5.64</v>
      </c>
      <c r="S110" s="30">
        <f t="shared" si="23"/>
        <v>3.125</v>
      </c>
      <c r="T110" s="29">
        <v>7.07</v>
      </c>
      <c r="U110" s="33">
        <v>6.44</v>
      </c>
      <c r="V110" s="30">
        <f t="shared" si="24"/>
        <v>5</v>
      </c>
      <c r="W110" s="29">
        <v>1.34</v>
      </c>
      <c r="X110" s="33">
        <v>1.37</v>
      </c>
      <c r="Y110" s="30">
        <f t="shared" si="25"/>
        <v>5</v>
      </c>
      <c r="Z110" s="50">
        <v>0</v>
      </c>
      <c r="AA110" s="33">
        <v>0.47</v>
      </c>
      <c r="AB110" s="30">
        <f t="shared" si="26"/>
        <v>5</v>
      </c>
      <c r="AC110" s="33">
        <v>34.74</v>
      </c>
      <c r="AD110" s="29">
        <v>21.71</v>
      </c>
      <c r="AE110" s="30">
        <f t="shared" si="27"/>
        <v>2.5</v>
      </c>
      <c r="AF110" s="29">
        <v>6.73</v>
      </c>
      <c r="AG110" s="29">
        <v>6.41</v>
      </c>
      <c r="AH110" s="30">
        <f t="shared" si="28"/>
        <v>5</v>
      </c>
      <c r="AI110" s="29">
        <v>0</v>
      </c>
      <c r="AJ110" s="29">
        <v>0</v>
      </c>
      <c r="AK110" s="30">
        <f t="shared" si="29"/>
        <v>2.5</v>
      </c>
      <c r="AL110" s="41">
        <v>0</v>
      </c>
      <c r="AM110" s="41">
        <v>0</v>
      </c>
      <c r="AN110" s="30">
        <f t="shared" si="30"/>
        <v>2.5</v>
      </c>
      <c r="AO110" s="43">
        <v>0</v>
      </c>
      <c r="AP110" s="43">
        <v>0</v>
      </c>
      <c r="AQ110" s="30">
        <f t="shared" si="31"/>
        <v>2.5</v>
      </c>
      <c r="AR110" s="29">
        <v>0</v>
      </c>
      <c r="AS110" s="29">
        <v>0</v>
      </c>
      <c r="AT110" s="30">
        <f t="shared" si="32"/>
        <v>5</v>
      </c>
      <c r="AU110" s="46">
        <v>76.71</v>
      </c>
      <c r="AV110" s="46">
        <v>69.47</v>
      </c>
      <c r="AW110" s="30">
        <f t="shared" si="33"/>
        <v>2.5</v>
      </c>
      <c r="AX110" s="48">
        <v>69.07</v>
      </c>
      <c r="AY110" s="48">
        <v>79.92</v>
      </c>
      <c r="AZ110" s="30">
        <f t="shared" si="34"/>
        <v>1.563</v>
      </c>
      <c r="BA110" s="48">
        <v>0</v>
      </c>
      <c r="BB110" s="48">
        <v>90.17</v>
      </c>
      <c r="BC110" s="30">
        <f t="shared" si="35"/>
        <v>1.563</v>
      </c>
    </row>
    <row r="111" s="3" customFormat="true" ht="11.25" spans="1:55">
      <c r="A111" s="21">
        <v>107</v>
      </c>
      <c r="B111" s="21" t="s">
        <v>35</v>
      </c>
      <c r="C111" s="21" t="s">
        <v>234</v>
      </c>
      <c r="D111" s="23">
        <f t="shared" si="18"/>
        <v>65.938</v>
      </c>
      <c r="E111" s="29">
        <v>50.66</v>
      </c>
      <c r="F111" s="29">
        <v>31.75</v>
      </c>
      <c r="G111" s="30">
        <f t="shared" si="19"/>
        <v>7.5</v>
      </c>
      <c r="H111" s="29">
        <v>50</v>
      </c>
      <c r="I111" s="29">
        <v>50</v>
      </c>
      <c r="J111" s="30">
        <f t="shared" si="20"/>
        <v>5</v>
      </c>
      <c r="K111" s="29">
        <v>220.44</v>
      </c>
      <c r="L111" s="29">
        <v>270.5</v>
      </c>
      <c r="M111" s="30">
        <f t="shared" si="21"/>
        <v>5</v>
      </c>
      <c r="N111" s="31">
        <v>23.3</v>
      </c>
      <c r="O111" s="32">
        <v>32.05</v>
      </c>
      <c r="P111" s="30">
        <f t="shared" si="22"/>
        <v>2.5</v>
      </c>
      <c r="Q111" s="31">
        <v>-12.87</v>
      </c>
      <c r="R111" s="32">
        <v>-64.09</v>
      </c>
      <c r="S111" s="30">
        <f t="shared" si="23"/>
        <v>5</v>
      </c>
      <c r="T111" s="29">
        <v>0.51</v>
      </c>
      <c r="U111" s="33">
        <v>0.54</v>
      </c>
      <c r="V111" s="30">
        <f t="shared" si="24"/>
        <v>5</v>
      </c>
      <c r="W111" s="29">
        <v>0</v>
      </c>
      <c r="X111" s="33">
        <v>0</v>
      </c>
      <c r="Y111" s="30">
        <f t="shared" si="25"/>
        <v>5</v>
      </c>
      <c r="Z111" s="33">
        <v>6.79</v>
      </c>
      <c r="AA111" s="33">
        <v>8.63</v>
      </c>
      <c r="AB111" s="30">
        <f t="shared" si="26"/>
        <v>5</v>
      </c>
      <c r="AC111" s="33">
        <v>23.5</v>
      </c>
      <c r="AD111" s="29">
        <v>26.48</v>
      </c>
      <c r="AE111" s="30">
        <f t="shared" si="27"/>
        <v>3.125</v>
      </c>
      <c r="AF111" s="29">
        <v>6.5</v>
      </c>
      <c r="AG111" s="29">
        <v>7.07</v>
      </c>
      <c r="AH111" s="30">
        <f t="shared" si="28"/>
        <v>5</v>
      </c>
      <c r="AI111" s="29">
        <v>0</v>
      </c>
      <c r="AJ111" s="29">
        <v>0</v>
      </c>
      <c r="AK111" s="30">
        <f t="shared" si="29"/>
        <v>2.5</v>
      </c>
      <c r="AL111" s="41">
        <v>0</v>
      </c>
      <c r="AM111" s="41">
        <v>0</v>
      </c>
      <c r="AN111" s="30">
        <f t="shared" si="30"/>
        <v>2.5</v>
      </c>
      <c r="AO111" s="43">
        <v>0</v>
      </c>
      <c r="AP111" s="43">
        <v>0</v>
      </c>
      <c r="AQ111" s="30">
        <f t="shared" si="31"/>
        <v>2.5</v>
      </c>
      <c r="AR111" s="29">
        <v>0</v>
      </c>
      <c r="AS111" s="29">
        <v>0</v>
      </c>
      <c r="AT111" s="30">
        <f t="shared" si="32"/>
        <v>5</v>
      </c>
      <c r="AU111" s="46">
        <v>76.48</v>
      </c>
      <c r="AV111" s="46">
        <v>72.88</v>
      </c>
      <c r="AW111" s="30">
        <f t="shared" si="33"/>
        <v>2.5</v>
      </c>
      <c r="AX111" s="48">
        <v>81.13</v>
      </c>
      <c r="AY111" s="48">
        <v>65.36</v>
      </c>
      <c r="AZ111" s="30">
        <f t="shared" si="34"/>
        <v>1.25</v>
      </c>
      <c r="BA111" s="48">
        <v>84.62</v>
      </c>
      <c r="BB111" s="48">
        <v>86.49</v>
      </c>
      <c r="BC111" s="30">
        <f t="shared" si="35"/>
        <v>1.563</v>
      </c>
    </row>
    <row r="112" s="3" customFormat="true" ht="11.25" spans="1:55">
      <c r="A112" s="21">
        <v>108</v>
      </c>
      <c r="B112" s="21" t="s">
        <v>35</v>
      </c>
      <c r="C112" s="21" t="s">
        <v>235</v>
      </c>
      <c r="D112" s="23">
        <f t="shared" si="18"/>
        <v>71.875</v>
      </c>
      <c r="E112" s="29">
        <v>52.42</v>
      </c>
      <c r="F112" s="29">
        <v>51.63</v>
      </c>
      <c r="G112" s="30">
        <f t="shared" si="19"/>
        <v>15</v>
      </c>
      <c r="H112" s="29">
        <v>50</v>
      </c>
      <c r="I112" s="29">
        <v>50</v>
      </c>
      <c r="J112" s="30">
        <f t="shared" si="20"/>
        <v>5</v>
      </c>
      <c r="K112" s="29">
        <v>201.85</v>
      </c>
      <c r="L112" s="29">
        <v>193.9</v>
      </c>
      <c r="M112" s="30">
        <f t="shared" si="21"/>
        <v>6.25</v>
      </c>
      <c r="N112" s="31">
        <v>33.28</v>
      </c>
      <c r="O112" s="32">
        <v>-0.1</v>
      </c>
      <c r="P112" s="30">
        <f t="shared" si="22"/>
        <v>3.125</v>
      </c>
      <c r="Q112" s="31">
        <v>400.8</v>
      </c>
      <c r="R112" s="32">
        <v>-4.72</v>
      </c>
      <c r="S112" s="30">
        <f t="shared" si="23"/>
        <v>5</v>
      </c>
      <c r="T112" s="29">
        <v>1.03</v>
      </c>
      <c r="U112" s="33">
        <v>2.69</v>
      </c>
      <c r="V112" s="30">
        <f t="shared" si="24"/>
        <v>5</v>
      </c>
      <c r="W112" s="29">
        <v>0</v>
      </c>
      <c r="X112" s="33">
        <v>0</v>
      </c>
      <c r="Y112" s="30">
        <f t="shared" si="25"/>
        <v>5</v>
      </c>
      <c r="Z112" s="33">
        <v>45.32</v>
      </c>
      <c r="AA112" s="33">
        <v>46.76</v>
      </c>
      <c r="AB112" s="30">
        <f t="shared" si="26"/>
        <v>2.5</v>
      </c>
      <c r="AC112" s="33">
        <v>28.2</v>
      </c>
      <c r="AD112" s="29">
        <v>27.99</v>
      </c>
      <c r="AE112" s="30">
        <f t="shared" si="27"/>
        <v>2.5</v>
      </c>
      <c r="AF112" s="29">
        <v>7.32</v>
      </c>
      <c r="AG112" s="29">
        <v>7.01</v>
      </c>
      <c r="AH112" s="30">
        <f t="shared" si="28"/>
        <v>5</v>
      </c>
      <c r="AI112" s="29">
        <v>0</v>
      </c>
      <c r="AJ112" s="29">
        <v>0</v>
      </c>
      <c r="AK112" s="30">
        <f t="shared" si="29"/>
        <v>2.5</v>
      </c>
      <c r="AL112" s="41">
        <v>0</v>
      </c>
      <c r="AM112" s="41">
        <v>0</v>
      </c>
      <c r="AN112" s="30">
        <f t="shared" si="30"/>
        <v>2.5</v>
      </c>
      <c r="AO112" s="43">
        <v>0</v>
      </c>
      <c r="AP112" s="43">
        <v>0</v>
      </c>
      <c r="AQ112" s="30">
        <f t="shared" si="31"/>
        <v>2.5</v>
      </c>
      <c r="AR112" s="29">
        <v>0</v>
      </c>
      <c r="AS112" s="29">
        <v>0</v>
      </c>
      <c r="AT112" s="30">
        <f t="shared" si="32"/>
        <v>5</v>
      </c>
      <c r="AU112" s="46">
        <v>84.7</v>
      </c>
      <c r="AV112" s="46">
        <v>84.12</v>
      </c>
      <c r="AW112" s="30">
        <f t="shared" si="33"/>
        <v>2.5</v>
      </c>
      <c r="AX112" s="48">
        <v>79.61</v>
      </c>
      <c r="AY112" s="48">
        <v>76.58</v>
      </c>
      <c r="AZ112" s="30">
        <f t="shared" si="34"/>
        <v>1.25</v>
      </c>
      <c r="BA112" s="48">
        <v>90.58</v>
      </c>
      <c r="BB112" s="48">
        <v>87.9</v>
      </c>
      <c r="BC112" s="30">
        <f t="shared" si="35"/>
        <v>1.25</v>
      </c>
    </row>
    <row r="113" s="4" customFormat="true" ht="11.25" spans="1:55">
      <c r="A113" s="21">
        <v>109</v>
      </c>
      <c r="B113" s="21" t="s">
        <v>35</v>
      </c>
      <c r="C113" s="21" t="s">
        <v>236</v>
      </c>
      <c r="D113" s="23">
        <f t="shared" si="18"/>
        <v>69.376</v>
      </c>
      <c r="E113" s="29">
        <v>28.72</v>
      </c>
      <c r="F113" s="29">
        <v>33.72</v>
      </c>
      <c r="G113" s="30">
        <f t="shared" si="19"/>
        <v>13.125</v>
      </c>
      <c r="H113" s="29">
        <v>0</v>
      </c>
      <c r="I113" s="29">
        <v>0</v>
      </c>
      <c r="J113" s="30">
        <f t="shared" si="20"/>
        <v>5</v>
      </c>
      <c r="K113" s="29">
        <v>412.7</v>
      </c>
      <c r="L113" s="29">
        <v>474.09</v>
      </c>
      <c r="M113" s="30">
        <f t="shared" si="21"/>
        <v>5</v>
      </c>
      <c r="N113" s="31">
        <v>2.21</v>
      </c>
      <c r="O113" s="32">
        <v>3.8</v>
      </c>
      <c r="P113" s="30">
        <f t="shared" si="22"/>
        <v>2.5</v>
      </c>
      <c r="Q113" s="31">
        <v>23.49</v>
      </c>
      <c r="R113" s="32">
        <v>-37.23</v>
      </c>
      <c r="S113" s="30">
        <f t="shared" si="23"/>
        <v>5</v>
      </c>
      <c r="T113" s="29">
        <v>10.53</v>
      </c>
      <c r="U113" s="33">
        <v>1.44</v>
      </c>
      <c r="V113" s="30">
        <f t="shared" si="24"/>
        <v>5</v>
      </c>
      <c r="W113" s="29">
        <v>0</v>
      </c>
      <c r="X113" s="33">
        <v>0</v>
      </c>
      <c r="Y113" s="30">
        <f t="shared" si="25"/>
        <v>5</v>
      </c>
      <c r="Z113" s="33">
        <v>61.5</v>
      </c>
      <c r="AA113" s="33">
        <v>63.78</v>
      </c>
      <c r="AB113" s="30">
        <f t="shared" si="26"/>
        <v>2.5</v>
      </c>
      <c r="AC113" s="33">
        <v>32.86</v>
      </c>
      <c r="AD113" s="29">
        <v>33.76</v>
      </c>
      <c r="AE113" s="30">
        <f t="shared" si="27"/>
        <v>3.125</v>
      </c>
      <c r="AF113" s="29">
        <v>9.83</v>
      </c>
      <c r="AG113" s="29">
        <v>9.07</v>
      </c>
      <c r="AH113" s="30">
        <f t="shared" si="28"/>
        <v>5</v>
      </c>
      <c r="AI113" s="29">
        <v>0</v>
      </c>
      <c r="AJ113" s="29">
        <v>0</v>
      </c>
      <c r="AK113" s="30">
        <f t="shared" si="29"/>
        <v>2.5</v>
      </c>
      <c r="AL113" s="41">
        <v>0</v>
      </c>
      <c r="AM113" s="41">
        <v>0</v>
      </c>
      <c r="AN113" s="30">
        <f t="shared" si="30"/>
        <v>2.5</v>
      </c>
      <c r="AO113" s="43">
        <v>0</v>
      </c>
      <c r="AP113" s="43">
        <v>0</v>
      </c>
      <c r="AQ113" s="30">
        <f t="shared" si="31"/>
        <v>2.5</v>
      </c>
      <c r="AR113" s="29">
        <v>0</v>
      </c>
      <c r="AS113" s="29">
        <v>0</v>
      </c>
      <c r="AT113" s="30">
        <f t="shared" si="32"/>
        <v>5</v>
      </c>
      <c r="AU113" s="46">
        <v>75.47</v>
      </c>
      <c r="AV113" s="46">
        <v>64.72</v>
      </c>
      <c r="AW113" s="30">
        <f t="shared" si="33"/>
        <v>2.5</v>
      </c>
      <c r="AX113" s="48">
        <v>0</v>
      </c>
      <c r="AY113" s="48">
        <v>72.73</v>
      </c>
      <c r="AZ113" s="30">
        <f t="shared" si="34"/>
        <v>1.563</v>
      </c>
      <c r="BA113" s="48">
        <v>0</v>
      </c>
      <c r="BB113" s="48">
        <v>83.5</v>
      </c>
      <c r="BC113" s="30">
        <f t="shared" si="35"/>
        <v>1.563</v>
      </c>
    </row>
    <row r="114" s="3" customFormat="true" ht="11.25" spans="1:55">
      <c r="A114" s="21">
        <v>110</v>
      </c>
      <c r="B114" s="21" t="s">
        <v>35</v>
      </c>
      <c r="C114" s="21" t="s">
        <v>237</v>
      </c>
      <c r="D114" s="23">
        <f t="shared" si="18"/>
        <v>69.375</v>
      </c>
      <c r="E114" s="29">
        <v>33.71</v>
      </c>
      <c r="F114" s="29">
        <v>31.93</v>
      </c>
      <c r="G114" s="30">
        <f t="shared" si="19"/>
        <v>7.5</v>
      </c>
      <c r="H114" s="29">
        <v>100</v>
      </c>
      <c r="I114" s="29">
        <v>50</v>
      </c>
      <c r="J114" s="30">
        <f t="shared" si="20"/>
        <v>5</v>
      </c>
      <c r="K114" s="29">
        <v>488.35</v>
      </c>
      <c r="L114" s="29">
        <v>478.72</v>
      </c>
      <c r="M114" s="30">
        <f t="shared" si="21"/>
        <v>6.25</v>
      </c>
      <c r="N114" s="31">
        <v>-29.35</v>
      </c>
      <c r="O114" s="32">
        <v>18.01</v>
      </c>
      <c r="P114" s="30">
        <f t="shared" si="22"/>
        <v>2.5</v>
      </c>
      <c r="Q114" s="31">
        <v>-35.44</v>
      </c>
      <c r="R114" s="32">
        <v>-15.27</v>
      </c>
      <c r="S114" s="30">
        <f t="shared" si="23"/>
        <v>5</v>
      </c>
      <c r="T114" s="29">
        <v>1.88</v>
      </c>
      <c r="U114" s="33">
        <v>1.85</v>
      </c>
      <c r="V114" s="30">
        <f t="shared" si="24"/>
        <v>5</v>
      </c>
      <c r="W114" s="29">
        <v>0</v>
      </c>
      <c r="X114" s="33">
        <v>0</v>
      </c>
      <c r="Y114" s="30">
        <f t="shared" si="25"/>
        <v>5</v>
      </c>
      <c r="Z114" s="33">
        <v>8.02</v>
      </c>
      <c r="AA114" s="33">
        <v>6.2</v>
      </c>
      <c r="AB114" s="30">
        <f t="shared" si="26"/>
        <v>5</v>
      </c>
      <c r="AC114" s="33">
        <v>40.12</v>
      </c>
      <c r="AD114" s="29">
        <v>43.4</v>
      </c>
      <c r="AE114" s="30">
        <f t="shared" si="27"/>
        <v>3.125</v>
      </c>
      <c r="AF114" s="29">
        <v>6.52</v>
      </c>
      <c r="AG114" s="29">
        <v>7.19</v>
      </c>
      <c r="AH114" s="30">
        <f t="shared" si="28"/>
        <v>5</v>
      </c>
      <c r="AI114" s="29">
        <v>0</v>
      </c>
      <c r="AJ114" s="29">
        <v>0</v>
      </c>
      <c r="AK114" s="30">
        <f t="shared" si="29"/>
        <v>2.5</v>
      </c>
      <c r="AL114" s="41">
        <v>0</v>
      </c>
      <c r="AM114" s="41">
        <v>0</v>
      </c>
      <c r="AN114" s="30">
        <f t="shared" si="30"/>
        <v>2.5</v>
      </c>
      <c r="AO114" s="43">
        <v>0</v>
      </c>
      <c r="AP114" s="43">
        <v>0</v>
      </c>
      <c r="AQ114" s="30">
        <f t="shared" si="31"/>
        <v>2.5</v>
      </c>
      <c r="AR114" s="29">
        <v>0</v>
      </c>
      <c r="AS114" s="29">
        <v>0</v>
      </c>
      <c r="AT114" s="30">
        <f t="shared" si="32"/>
        <v>5</v>
      </c>
      <c r="AU114" s="46">
        <v>64.58</v>
      </c>
      <c r="AV114" s="46">
        <v>58.12</v>
      </c>
      <c r="AW114" s="30">
        <f t="shared" si="33"/>
        <v>2.5</v>
      </c>
      <c r="AX114" s="48">
        <v>0</v>
      </c>
      <c r="AY114" s="48">
        <v>91.42</v>
      </c>
      <c r="AZ114" s="30">
        <f t="shared" si="34"/>
        <v>2.5</v>
      </c>
      <c r="BA114" s="48">
        <v>0</v>
      </c>
      <c r="BB114" s="48">
        <v>98.35</v>
      </c>
      <c r="BC114" s="30">
        <f t="shared" si="35"/>
        <v>2.5</v>
      </c>
    </row>
    <row r="115" s="3" customFormat="true" ht="11.25" spans="1:55">
      <c r="A115" s="21">
        <v>111</v>
      </c>
      <c r="B115" s="21" t="s">
        <v>35</v>
      </c>
      <c r="C115" s="21" t="s">
        <v>238</v>
      </c>
      <c r="D115" s="23">
        <f t="shared" si="18"/>
        <v>61.251</v>
      </c>
      <c r="E115" s="29">
        <v>37.4</v>
      </c>
      <c r="F115" s="29">
        <v>28.63</v>
      </c>
      <c r="G115" s="30">
        <f t="shared" si="19"/>
        <v>7.5</v>
      </c>
      <c r="H115" s="29">
        <v>50</v>
      </c>
      <c r="I115" s="29">
        <v>50</v>
      </c>
      <c r="J115" s="30">
        <f t="shared" si="20"/>
        <v>5</v>
      </c>
      <c r="K115" s="29">
        <v>282.38</v>
      </c>
      <c r="L115" s="29">
        <v>290.28</v>
      </c>
      <c r="M115" s="30">
        <f t="shared" si="21"/>
        <v>5</v>
      </c>
      <c r="N115" s="31">
        <v>-8.45</v>
      </c>
      <c r="O115" s="32">
        <v>3.74</v>
      </c>
      <c r="P115" s="30">
        <f t="shared" si="22"/>
        <v>2.5</v>
      </c>
      <c r="Q115" s="31">
        <v>-5.55</v>
      </c>
      <c r="R115" s="32">
        <v>23.82</v>
      </c>
      <c r="S115" s="30">
        <f t="shared" si="23"/>
        <v>2.5</v>
      </c>
      <c r="T115" s="29">
        <v>16.7</v>
      </c>
      <c r="U115" s="33">
        <v>17.5</v>
      </c>
      <c r="V115" s="30">
        <f t="shared" si="24"/>
        <v>5</v>
      </c>
      <c r="W115" s="29">
        <v>0</v>
      </c>
      <c r="X115" s="33">
        <v>0</v>
      </c>
      <c r="Y115" s="30">
        <f t="shared" si="25"/>
        <v>5</v>
      </c>
      <c r="Z115" s="33">
        <v>12.81</v>
      </c>
      <c r="AA115" s="33">
        <v>13</v>
      </c>
      <c r="AB115" s="30">
        <f t="shared" si="26"/>
        <v>2.5</v>
      </c>
      <c r="AC115" s="33">
        <v>37.81</v>
      </c>
      <c r="AD115" s="29">
        <v>41.23</v>
      </c>
      <c r="AE115" s="30">
        <f t="shared" si="27"/>
        <v>3.125</v>
      </c>
      <c r="AF115" s="29">
        <v>8.03</v>
      </c>
      <c r="AG115" s="29">
        <v>7.07</v>
      </c>
      <c r="AH115" s="30">
        <f t="shared" si="28"/>
        <v>5</v>
      </c>
      <c r="AI115" s="29">
        <v>0</v>
      </c>
      <c r="AJ115" s="29">
        <v>0</v>
      </c>
      <c r="AK115" s="30">
        <f t="shared" si="29"/>
        <v>2.5</v>
      </c>
      <c r="AL115" s="41">
        <v>0</v>
      </c>
      <c r="AM115" s="41">
        <v>0</v>
      </c>
      <c r="AN115" s="30">
        <f t="shared" si="30"/>
        <v>2.5</v>
      </c>
      <c r="AO115" s="43">
        <v>0</v>
      </c>
      <c r="AP115" s="43">
        <v>0</v>
      </c>
      <c r="AQ115" s="30">
        <f t="shared" si="31"/>
        <v>2.5</v>
      </c>
      <c r="AR115" s="29">
        <v>0</v>
      </c>
      <c r="AS115" s="29">
        <v>0</v>
      </c>
      <c r="AT115" s="30">
        <f t="shared" si="32"/>
        <v>5</v>
      </c>
      <c r="AU115" s="46">
        <v>93.75</v>
      </c>
      <c r="AV115" s="46">
        <v>73.33</v>
      </c>
      <c r="AW115" s="30">
        <f t="shared" si="33"/>
        <v>2.5</v>
      </c>
      <c r="AX115" s="48">
        <v>0</v>
      </c>
      <c r="AY115" s="48">
        <v>74.12</v>
      </c>
      <c r="AZ115" s="30">
        <f t="shared" si="34"/>
        <v>1.563</v>
      </c>
      <c r="BA115" s="48">
        <v>0</v>
      </c>
      <c r="BB115" s="48">
        <v>75.16</v>
      </c>
      <c r="BC115" s="30">
        <f t="shared" si="35"/>
        <v>1.563</v>
      </c>
    </row>
    <row r="116" s="3" customFormat="true" ht="11.25" spans="1:55">
      <c r="A116" s="21">
        <v>112</v>
      </c>
      <c r="B116" s="22" t="s">
        <v>36</v>
      </c>
      <c r="C116" s="21" t="s">
        <v>240</v>
      </c>
      <c r="D116" s="23">
        <f t="shared" si="18"/>
        <v>75.313</v>
      </c>
      <c r="E116" s="29">
        <v>31.75</v>
      </c>
      <c r="F116" s="29">
        <v>36.46</v>
      </c>
      <c r="G116" s="30">
        <f t="shared" si="19"/>
        <v>15</v>
      </c>
      <c r="H116" s="29">
        <v>66.67</v>
      </c>
      <c r="I116" s="29">
        <v>66.67</v>
      </c>
      <c r="J116" s="30">
        <f t="shared" si="20"/>
        <v>10</v>
      </c>
      <c r="K116" s="29">
        <v>104.11</v>
      </c>
      <c r="L116" s="29">
        <v>113.43</v>
      </c>
      <c r="M116" s="30">
        <f t="shared" si="21"/>
        <v>7.5</v>
      </c>
      <c r="N116" s="31">
        <v>-13.61</v>
      </c>
      <c r="O116" s="32">
        <v>0.82</v>
      </c>
      <c r="P116" s="30">
        <f t="shared" si="22"/>
        <v>2.5</v>
      </c>
      <c r="Q116" s="31">
        <v>13.49</v>
      </c>
      <c r="R116" s="32">
        <v>-7.34</v>
      </c>
      <c r="S116" s="30">
        <f t="shared" si="23"/>
        <v>5</v>
      </c>
      <c r="T116" s="29">
        <v>19.73</v>
      </c>
      <c r="U116" s="33">
        <v>25.02</v>
      </c>
      <c r="V116" s="30">
        <f t="shared" si="24"/>
        <v>5</v>
      </c>
      <c r="W116" s="29">
        <v>10.16</v>
      </c>
      <c r="X116" s="33">
        <v>13.42</v>
      </c>
      <c r="Y116" s="30">
        <f t="shared" si="25"/>
        <v>2.5</v>
      </c>
      <c r="Z116" s="33">
        <v>12.57</v>
      </c>
      <c r="AA116" s="33">
        <v>13.62</v>
      </c>
      <c r="AB116" s="30">
        <f t="shared" si="26"/>
        <v>2.5</v>
      </c>
      <c r="AC116" s="33">
        <v>46.8</v>
      </c>
      <c r="AD116" s="29">
        <v>45.85</v>
      </c>
      <c r="AE116" s="30">
        <f t="shared" si="27"/>
        <v>2.5</v>
      </c>
      <c r="AF116" s="29">
        <v>12.68</v>
      </c>
      <c r="AG116" s="29">
        <v>11.5</v>
      </c>
      <c r="AH116" s="30">
        <f t="shared" si="28"/>
        <v>3.125</v>
      </c>
      <c r="AI116" s="29">
        <v>34.22</v>
      </c>
      <c r="AJ116" s="29">
        <v>36.09</v>
      </c>
      <c r="AK116" s="30">
        <f t="shared" si="29"/>
        <v>5</v>
      </c>
      <c r="AL116" s="40">
        <v>8.31</v>
      </c>
      <c r="AM116" s="41">
        <v>10.25</v>
      </c>
      <c r="AN116" s="30">
        <f t="shared" si="30"/>
        <v>3.125</v>
      </c>
      <c r="AO116" s="41">
        <v>15.08</v>
      </c>
      <c r="AP116" s="41">
        <v>25.21</v>
      </c>
      <c r="AQ116" s="30">
        <f t="shared" si="31"/>
        <v>2.5</v>
      </c>
      <c r="AR116" s="29">
        <v>69.81</v>
      </c>
      <c r="AS116" s="29">
        <v>92.06</v>
      </c>
      <c r="AT116" s="30">
        <f t="shared" si="32"/>
        <v>3.75</v>
      </c>
      <c r="AU116" s="46">
        <v>84.84</v>
      </c>
      <c r="AV116" s="46">
        <v>84.26</v>
      </c>
      <c r="AW116" s="30">
        <f t="shared" si="33"/>
        <v>2.5</v>
      </c>
      <c r="AX116" s="48">
        <v>88.82</v>
      </c>
      <c r="AY116" s="48">
        <v>88.71</v>
      </c>
      <c r="AZ116" s="30">
        <f t="shared" si="34"/>
        <v>1.25</v>
      </c>
      <c r="BA116" s="48">
        <v>89.1</v>
      </c>
      <c r="BB116" s="48">
        <v>89.97</v>
      </c>
      <c r="BC116" s="30">
        <f t="shared" si="35"/>
        <v>1.563</v>
      </c>
    </row>
    <row r="117" s="3" customFormat="true" ht="11.25" spans="1:55">
      <c r="A117" s="21">
        <v>113</v>
      </c>
      <c r="B117" s="22" t="s">
        <v>36</v>
      </c>
      <c r="C117" s="21" t="s">
        <v>242</v>
      </c>
      <c r="D117" s="23">
        <f t="shared" si="18"/>
        <v>74.063</v>
      </c>
      <c r="E117" s="29">
        <v>29.72</v>
      </c>
      <c r="F117" s="29">
        <v>36.69</v>
      </c>
      <c r="G117" s="30">
        <f t="shared" si="19"/>
        <v>15</v>
      </c>
      <c r="H117" s="29">
        <v>50</v>
      </c>
      <c r="I117" s="29">
        <v>50</v>
      </c>
      <c r="J117" s="30">
        <f t="shared" si="20"/>
        <v>5</v>
      </c>
      <c r="K117" s="29">
        <v>221.57</v>
      </c>
      <c r="L117" s="29">
        <v>221.54</v>
      </c>
      <c r="M117" s="30">
        <f t="shared" si="21"/>
        <v>6.25</v>
      </c>
      <c r="N117" s="31">
        <v>-30.7</v>
      </c>
      <c r="O117" s="32">
        <v>42.11</v>
      </c>
      <c r="P117" s="30">
        <f t="shared" si="22"/>
        <v>2.5</v>
      </c>
      <c r="Q117" s="31">
        <v>-7.2</v>
      </c>
      <c r="R117" s="32">
        <v>-16.19</v>
      </c>
      <c r="S117" s="30">
        <f t="shared" si="23"/>
        <v>5</v>
      </c>
      <c r="T117" s="29">
        <v>17.78</v>
      </c>
      <c r="U117" s="33">
        <v>15.67</v>
      </c>
      <c r="V117" s="30">
        <f t="shared" si="24"/>
        <v>5</v>
      </c>
      <c r="W117" s="29">
        <v>0</v>
      </c>
      <c r="X117" s="33">
        <v>0</v>
      </c>
      <c r="Y117" s="30">
        <f t="shared" si="25"/>
        <v>5</v>
      </c>
      <c r="Z117" s="33">
        <v>15.2</v>
      </c>
      <c r="AA117" s="33">
        <v>14.77</v>
      </c>
      <c r="AB117" s="30">
        <f t="shared" si="26"/>
        <v>3.125</v>
      </c>
      <c r="AC117" s="33">
        <v>41.47</v>
      </c>
      <c r="AD117" s="29">
        <v>41.25</v>
      </c>
      <c r="AE117" s="30">
        <f t="shared" si="27"/>
        <v>2.5</v>
      </c>
      <c r="AF117" s="29">
        <v>7.64</v>
      </c>
      <c r="AG117" s="29">
        <v>6.78</v>
      </c>
      <c r="AH117" s="30">
        <f t="shared" si="28"/>
        <v>5</v>
      </c>
      <c r="AI117" s="29">
        <v>0</v>
      </c>
      <c r="AJ117" s="29">
        <v>0</v>
      </c>
      <c r="AK117" s="30">
        <f t="shared" si="29"/>
        <v>2.5</v>
      </c>
      <c r="AL117" s="41">
        <v>0</v>
      </c>
      <c r="AM117" s="41">
        <v>0</v>
      </c>
      <c r="AN117" s="30">
        <f t="shared" si="30"/>
        <v>2.5</v>
      </c>
      <c r="AO117" s="43">
        <v>0</v>
      </c>
      <c r="AP117" s="43">
        <v>0</v>
      </c>
      <c r="AQ117" s="30">
        <f t="shared" si="31"/>
        <v>2.5</v>
      </c>
      <c r="AR117" s="29">
        <v>0</v>
      </c>
      <c r="AS117" s="29">
        <v>0</v>
      </c>
      <c r="AT117" s="30">
        <f t="shared" si="32"/>
        <v>5</v>
      </c>
      <c r="AU117" s="46">
        <v>79.88</v>
      </c>
      <c r="AV117" s="46">
        <v>86.52</v>
      </c>
      <c r="AW117" s="30">
        <f t="shared" si="33"/>
        <v>4.375</v>
      </c>
      <c r="AX117" s="48">
        <v>84.3</v>
      </c>
      <c r="AY117" s="48">
        <v>85.03</v>
      </c>
      <c r="AZ117" s="30">
        <f t="shared" si="34"/>
        <v>1.563</v>
      </c>
      <c r="BA117" s="48">
        <v>87.8</v>
      </c>
      <c r="BB117" s="48">
        <v>87.64</v>
      </c>
      <c r="BC117" s="30">
        <f t="shared" si="35"/>
        <v>1.25</v>
      </c>
    </row>
    <row r="118" s="3" customFormat="true" ht="11.25" spans="1:55">
      <c r="A118" s="21">
        <v>114</v>
      </c>
      <c r="B118" s="22" t="s">
        <v>36</v>
      </c>
      <c r="C118" s="21" t="s">
        <v>243</v>
      </c>
      <c r="D118" s="23">
        <f t="shared" si="18"/>
        <v>64.688</v>
      </c>
      <c r="E118" s="29">
        <v>28.18</v>
      </c>
      <c r="F118" s="29">
        <v>30.14</v>
      </c>
      <c r="G118" s="30">
        <f t="shared" si="19"/>
        <v>9.375</v>
      </c>
      <c r="H118" s="29">
        <v>50</v>
      </c>
      <c r="I118" s="29">
        <v>0</v>
      </c>
      <c r="J118" s="30">
        <f t="shared" si="20"/>
        <v>5</v>
      </c>
      <c r="K118" s="29">
        <v>133</v>
      </c>
      <c r="L118" s="29">
        <v>143.45</v>
      </c>
      <c r="M118" s="30">
        <f t="shared" si="21"/>
        <v>5</v>
      </c>
      <c r="N118" s="31">
        <v>-8.48</v>
      </c>
      <c r="O118" s="32">
        <v>-7.07</v>
      </c>
      <c r="P118" s="30">
        <f t="shared" si="22"/>
        <v>3.75</v>
      </c>
      <c r="Q118" s="31">
        <v>2.29</v>
      </c>
      <c r="R118" s="32">
        <v>0.85</v>
      </c>
      <c r="S118" s="30">
        <f t="shared" si="23"/>
        <v>4.375</v>
      </c>
      <c r="T118" s="29">
        <v>33.31</v>
      </c>
      <c r="U118" s="33">
        <v>34.62</v>
      </c>
      <c r="V118" s="30">
        <f t="shared" si="24"/>
        <v>5</v>
      </c>
      <c r="W118" s="29">
        <v>14.9</v>
      </c>
      <c r="X118" s="33">
        <v>15.13</v>
      </c>
      <c r="Y118" s="30">
        <f t="shared" si="25"/>
        <v>2.5</v>
      </c>
      <c r="Z118" s="33">
        <v>16.77</v>
      </c>
      <c r="AA118" s="33">
        <v>16.28</v>
      </c>
      <c r="AB118" s="30">
        <f t="shared" si="26"/>
        <v>3.125</v>
      </c>
      <c r="AC118" s="33">
        <v>48.06</v>
      </c>
      <c r="AD118" s="29">
        <v>51.11</v>
      </c>
      <c r="AE118" s="30">
        <f t="shared" si="27"/>
        <v>3.125</v>
      </c>
      <c r="AF118" s="29">
        <v>6.49</v>
      </c>
      <c r="AG118" s="29">
        <v>6.41</v>
      </c>
      <c r="AH118" s="30">
        <f t="shared" si="28"/>
        <v>5</v>
      </c>
      <c r="AI118" s="29">
        <v>0</v>
      </c>
      <c r="AJ118" s="29">
        <v>0</v>
      </c>
      <c r="AK118" s="30">
        <f t="shared" si="29"/>
        <v>2.5</v>
      </c>
      <c r="AL118" s="41">
        <v>0</v>
      </c>
      <c r="AM118" s="41">
        <v>0</v>
      </c>
      <c r="AN118" s="30">
        <f t="shared" si="30"/>
        <v>2.5</v>
      </c>
      <c r="AO118" s="43">
        <v>0</v>
      </c>
      <c r="AP118" s="43">
        <v>0</v>
      </c>
      <c r="AQ118" s="30">
        <f t="shared" si="31"/>
        <v>2.5</v>
      </c>
      <c r="AR118" s="29">
        <v>0</v>
      </c>
      <c r="AS118" s="29">
        <v>0</v>
      </c>
      <c r="AT118" s="30">
        <f t="shared" si="32"/>
        <v>5</v>
      </c>
      <c r="AU118" s="46">
        <v>78.89</v>
      </c>
      <c r="AV118" s="46">
        <v>82.44</v>
      </c>
      <c r="AW118" s="30">
        <f t="shared" si="33"/>
        <v>3.125</v>
      </c>
      <c r="AX118" s="48">
        <v>89.13</v>
      </c>
      <c r="AY118" s="48">
        <v>87.69</v>
      </c>
      <c r="AZ118" s="30">
        <f t="shared" si="34"/>
        <v>1.25</v>
      </c>
      <c r="BA118" s="48">
        <v>88.85</v>
      </c>
      <c r="BB118" s="48">
        <v>88.98</v>
      </c>
      <c r="BC118" s="30">
        <f t="shared" si="35"/>
        <v>1.563</v>
      </c>
    </row>
    <row r="119" s="3" customFormat="true" ht="11.25" spans="1:55">
      <c r="A119" s="21">
        <v>115</v>
      </c>
      <c r="B119" s="22" t="s">
        <v>36</v>
      </c>
      <c r="C119" s="21" t="s">
        <v>244</v>
      </c>
      <c r="D119" s="23">
        <f t="shared" si="18"/>
        <v>77.188</v>
      </c>
      <c r="E119" s="29">
        <v>35.17</v>
      </c>
      <c r="F119" s="29">
        <v>34.1</v>
      </c>
      <c r="G119" s="30">
        <f t="shared" si="19"/>
        <v>11.25</v>
      </c>
      <c r="H119" s="29">
        <v>100</v>
      </c>
      <c r="I119" s="29">
        <v>100</v>
      </c>
      <c r="J119" s="30">
        <f t="shared" si="20"/>
        <v>10</v>
      </c>
      <c r="K119" s="29">
        <v>113.47</v>
      </c>
      <c r="L119" s="29">
        <v>133.85</v>
      </c>
      <c r="M119" s="30">
        <f t="shared" si="21"/>
        <v>5</v>
      </c>
      <c r="N119" s="31">
        <v>7.94</v>
      </c>
      <c r="O119" s="32">
        <v>-13.27</v>
      </c>
      <c r="P119" s="30">
        <f t="shared" si="22"/>
        <v>4.375</v>
      </c>
      <c r="Q119" s="31">
        <v>3.17</v>
      </c>
      <c r="R119" s="32">
        <v>-4.08</v>
      </c>
      <c r="S119" s="30">
        <f t="shared" si="23"/>
        <v>4.375</v>
      </c>
      <c r="T119" s="29">
        <v>41.39</v>
      </c>
      <c r="U119" s="33">
        <v>42.55</v>
      </c>
      <c r="V119" s="30">
        <f t="shared" si="24"/>
        <v>3.75</v>
      </c>
      <c r="W119" s="29">
        <v>29.66</v>
      </c>
      <c r="X119" s="33">
        <v>25.36</v>
      </c>
      <c r="Y119" s="30">
        <f t="shared" si="25"/>
        <v>3.125</v>
      </c>
      <c r="Z119" s="33">
        <v>9.35</v>
      </c>
      <c r="AA119" s="33">
        <v>9.65</v>
      </c>
      <c r="AB119" s="30">
        <f t="shared" si="26"/>
        <v>5</v>
      </c>
      <c r="AC119" s="33">
        <v>46.12</v>
      </c>
      <c r="AD119" s="29">
        <v>47.47</v>
      </c>
      <c r="AE119" s="30">
        <f t="shared" si="27"/>
        <v>3.125</v>
      </c>
      <c r="AF119" s="29">
        <v>9.93</v>
      </c>
      <c r="AG119" s="29">
        <v>9.05</v>
      </c>
      <c r="AH119" s="30">
        <f t="shared" si="28"/>
        <v>5</v>
      </c>
      <c r="AI119" s="29">
        <v>23.19</v>
      </c>
      <c r="AJ119" s="29">
        <v>23.79</v>
      </c>
      <c r="AK119" s="30">
        <f t="shared" si="29"/>
        <v>3.125</v>
      </c>
      <c r="AL119" s="40">
        <v>4.18</v>
      </c>
      <c r="AM119" s="41">
        <v>4.91</v>
      </c>
      <c r="AN119" s="30">
        <f t="shared" si="30"/>
        <v>3.125</v>
      </c>
      <c r="AO119" s="41">
        <v>12.72</v>
      </c>
      <c r="AP119" s="41">
        <v>18.15</v>
      </c>
      <c r="AQ119" s="30">
        <f t="shared" si="31"/>
        <v>2.5</v>
      </c>
      <c r="AR119" s="29">
        <v>54.36</v>
      </c>
      <c r="AS119" s="29">
        <v>30.35</v>
      </c>
      <c r="AT119" s="30">
        <f t="shared" si="32"/>
        <v>5</v>
      </c>
      <c r="AU119" s="46">
        <v>87.92</v>
      </c>
      <c r="AV119" s="46">
        <v>87.69</v>
      </c>
      <c r="AW119" s="30">
        <f t="shared" si="33"/>
        <v>3.75</v>
      </c>
      <c r="AX119" s="48">
        <v>82.93</v>
      </c>
      <c r="AY119" s="48">
        <v>91.23</v>
      </c>
      <c r="AZ119" s="30">
        <f t="shared" si="34"/>
        <v>2.5</v>
      </c>
      <c r="BA119" s="48">
        <v>91.34</v>
      </c>
      <c r="BB119" s="48">
        <v>92.1</v>
      </c>
      <c r="BC119" s="30">
        <f t="shared" si="35"/>
        <v>2.188</v>
      </c>
    </row>
    <row r="120" s="3" customFormat="true" ht="11.25" spans="1:55">
      <c r="A120" s="21">
        <v>116</v>
      </c>
      <c r="B120" s="22" t="s">
        <v>36</v>
      </c>
      <c r="C120" s="21" t="s">
        <v>241</v>
      </c>
      <c r="D120" s="23">
        <f t="shared" si="18"/>
        <v>72.5</v>
      </c>
      <c r="E120" s="29">
        <v>36.88</v>
      </c>
      <c r="F120" s="29">
        <v>39.12</v>
      </c>
      <c r="G120" s="30">
        <f t="shared" si="19"/>
        <v>15</v>
      </c>
      <c r="H120" s="29">
        <v>25</v>
      </c>
      <c r="I120" s="29">
        <v>50</v>
      </c>
      <c r="J120" s="30">
        <f t="shared" si="20"/>
        <v>6.25</v>
      </c>
      <c r="K120" s="29">
        <v>125.11</v>
      </c>
      <c r="L120" s="29">
        <v>125.76</v>
      </c>
      <c r="M120" s="30">
        <f t="shared" si="21"/>
        <v>5</v>
      </c>
      <c r="N120" s="31">
        <v>2.84</v>
      </c>
      <c r="O120" s="32">
        <v>-56.6</v>
      </c>
      <c r="P120" s="30">
        <f t="shared" si="22"/>
        <v>5</v>
      </c>
      <c r="Q120" s="31">
        <v>-3.51</v>
      </c>
      <c r="R120" s="32">
        <v>-3.95</v>
      </c>
      <c r="S120" s="30">
        <f t="shared" si="23"/>
        <v>4.375</v>
      </c>
      <c r="T120" s="29">
        <v>38.35</v>
      </c>
      <c r="U120" s="33">
        <v>39.41</v>
      </c>
      <c r="V120" s="30">
        <f t="shared" si="24"/>
        <v>3.75</v>
      </c>
      <c r="W120" s="29">
        <v>11.45</v>
      </c>
      <c r="X120" s="33">
        <v>13.13</v>
      </c>
      <c r="Y120" s="30">
        <f t="shared" si="25"/>
        <v>2.5</v>
      </c>
      <c r="Z120" s="33">
        <v>15.62</v>
      </c>
      <c r="AA120" s="33">
        <v>15.51</v>
      </c>
      <c r="AB120" s="30">
        <f t="shared" si="26"/>
        <v>3.125</v>
      </c>
      <c r="AC120" s="33">
        <v>62.49</v>
      </c>
      <c r="AD120" s="29">
        <v>61.6</v>
      </c>
      <c r="AE120" s="30">
        <f t="shared" si="27"/>
        <v>5</v>
      </c>
      <c r="AF120" s="29">
        <v>7.3</v>
      </c>
      <c r="AG120" s="29">
        <v>7.48</v>
      </c>
      <c r="AH120" s="30">
        <f t="shared" si="28"/>
        <v>5</v>
      </c>
      <c r="AI120" s="29">
        <v>0</v>
      </c>
      <c r="AJ120" s="29">
        <v>0</v>
      </c>
      <c r="AK120" s="30">
        <f t="shared" si="29"/>
        <v>2.5</v>
      </c>
      <c r="AL120" s="40">
        <v>0</v>
      </c>
      <c r="AM120" s="41">
        <v>0</v>
      </c>
      <c r="AN120" s="30">
        <f t="shared" si="30"/>
        <v>2.5</v>
      </c>
      <c r="AO120" s="43">
        <v>0</v>
      </c>
      <c r="AP120" s="43">
        <v>0</v>
      </c>
      <c r="AQ120" s="30">
        <f t="shared" si="31"/>
        <v>2.5</v>
      </c>
      <c r="AR120" s="29">
        <v>0</v>
      </c>
      <c r="AS120" s="29">
        <v>0</v>
      </c>
      <c r="AT120" s="30">
        <f t="shared" si="32"/>
        <v>5</v>
      </c>
      <c r="AU120" s="46">
        <v>86.73</v>
      </c>
      <c r="AV120" s="46">
        <v>83.69</v>
      </c>
      <c r="AW120" s="30">
        <f t="shared" si="33"/>
        <v>2.5</v>
      </c>
      <c r="AX120" s="48">
        <v>86.33</v>
      </c>
      <c r="AY120" s="48">
        <v>83.72</v>
      </c>
      <c r="AZ120" s="30">
        <f t="shared" si="34"/>
        <v>1.25</v>
      </c>
      <c r="BA120" s="48">
        <v>88.68</v>
      </c>
      <c r="BB120" s="48">
        <v>86.05</v>
      </c>
      <c r="BC120" s="30">
        <f t="shared" si="35"/>
        <v>1.25</v>
      </c>
    </row>
    <row r="121" s="3" customFormat="true" ht="11.25" spans="1:55">
      <c r="A121" s="21">
        <v>117</v>
      </c>
      <c r="B121" s="22" t="s">
        <v>36</v>
      </c>
      <c r="C121" s="21" t="s">
        <v>245</v>
      </c>
      <c r="D121" s="23">
        <f t="shared" si="18"/>
        <v>78.438</v>
      </c>
      <c r="E121" s="29">
        <v>28.7</v>
      </c>
      <c r="F121" s="29">
        <v>28.99</v>
      </c>
      <c r="G121" s="30">
        <f t="shared" si="19"/>
        <v>9.375</v>
      </c>
      <c r="H121" s="29">
        <v>100</v>
      </c>
      <c r="I121" s="29">
        <v>100</v>
      </c>
      <c r="J121" s="30">
        <f t="shared" si="20"/>
        <v>10</v>
      </c>
      <c r="K121" s="29">
        <v>95.62</v>
      </c>
      <c r="L121" s="29">
        <v>109.71</v>
      </c>
      <c r="M121" s="30">
        <f t="shared" si="21"/>
        <v>10</v>
      </c>
      <c r="N121" s="31">
        <v>-22.34</v>
      </c>
      <c r="O121" s="32">
        <v>19.86</v>
      </c>
      <c r="P121" s="30">
        <f t="shared" si="22"/>
        <v>2.5</v>
      </c>
      <c r="Q121" s="31">
        <v>-7.86</v>
      </c>
      <c r="R121" s="32">
        <v>8.63</v>
      </c>
      <c r="S121" s="30">
        <f t="shared" si="23"/>
        <v>2.5</v>
      </c>
      <c r="T121" s="29">
        <v>26.65</v>
      </c>
      <c r="U121" s="33">
        <v>22.03</v>
      </c>
      <c r="V121" s="30">
        <f t="shared" si="24"/>
        <v>5</v>
      </c>
      <c r="W121" s="29">
        <v>0.41</v>
      </c>
      <c r="X121" s="33">
        <v>0</v>
      </c>
      <c r="Y121" s="30">
        <f t="shared" si="25"/>
        <v>5</v>
      </c>
      <c r="Z121" s="33">
        <v>9.03</v>
      </c>
      <c r="AA121" s="33">
        <v>12.75</v>
      </c>
      <c r="AB121" s="30">
        <f t="shared" si="26"/>
        <v>2.5</v>
      </c>
      <c r="AC121" s="33">
        <v>68.46</v>
      </c>
      <c r="AD121" s="29">
        <v>60.83</v>
      </c>
      <c r="AE121" s="30">
        <f t="shared" si="27"/>
        <v>5</v>
      </c>
      <c r="AF121" s="29">
        <v>7.34</v>
      </c>
      <c r="AG121" s="29">
        <v>7.35</v>
      </c>
      <c r="AH121" s="30">
        <f t="shared" si="28"/>
        <v>5</v>
      </c>
      <c r="AI121" s="29">
        <v>24.75</v>
      </c>
      <c r="AJ121" s="29">
        <v>24.07</v>
      </c>
      <c r="AK121" s="30">
        <f t="shared" si="29"/>
        <v>2.5</v>
      </c>
      <c r="AL121" s="40">
        <v>4.21</v>
      </c>
      <c r="AM121" s="41">
        <v>5.01</v>
      </c>
      <c r="AN121" s="30">
        <f t="shared" si="30"/>
        <v>3.125</v>
      </c>
      <c r="AO121" s="41">
        <v>6.67</v>
      </c>
      <c r="AP121" s="41">
        <v>12.39</v>
      </c>
      <c r="AQ121" s="30">
        <f t="shared" si="31"/>
        <v>3.75</v>
      </c>
      <c r="AR121" s="29">
        <v>51.97</v>
      </c>
      <c r="AS121" s="29">
        <v>47.27</v>
      </c>
      <c r="AT121" s="30">
        <f t="shared" si="32"/>
        <v>5</v>
      </c>
      <c r="AU121" s="46">
        <v>84.05</v>
      </c>
      <c r="AV121" s="46">
        <v>86.92</v>
      </c>
      <c r="AW121" s="30">
        <f t="shared" si="33"/>
        <v>4.375</v>
      </c>
      <c r="AX121" s="48">
        <v>85.39</v>
      </c>
      <c r="AY121" s="48">
        <v>84.43</v>
      </c>
      <c r="AZ121" s="30">
        <f t="shared" si="34"/>
        <v>1.25</v>
      </c>
      <c r="BA121" s="48">
        <v>87.08</v>
      </c>
      <c r="BB121" s="48">
        <v>88.94</v>
      </c>
      <c r="BC121" s="30">
        <f t="shared" si="35"/>
        <v>1.563</v>
      </c>
    </row>
    <row r="122" s="3" customFormat="true" ht="11.25" spans="1:55">
      <c r="A122" s="21">
        <v>118</v>
      </c>
      <c r="B122" s="22" t="s">
        <v>36</v>
      </c>
      <c r="C122" s="21" t="s">
        <v>246</v>
      </c>
      <c r="D122" s="23">
        <f t="shared" si="18"/>
        <v>74.376</v>
      </c>
      <c r="E122" s="29">
        <v>33.52</v>
      </c>
      <c r="F122" s="29">
        <v>34.33</v>
      </c>
      <c r="G122" s="30">
        <f t="shared" si="19"/>
        <v>13.125</v>
      </c>
      <c r="H122" s="29">
        <v>50</v>
      </c>
      <c r="I122" s="29">
        <v>50</v>
      </c>
      <c r="J122" s="30">
        <f t="shared" si="20"/>
        <v>5</v>
      </c>
      <c r="K122" s="29">
        <v>126.33</v>
      </c>
      <c r="L122" s="29">
        <v>132.28</v>
      </c>
      <c r="M122" s="30">
        <f t="shared" si="21"/>
        <v>5</v>
      </c>
      <c r="N122" s="31">
        <v>-2</v>
      </c>
      <c r="O122" s="32">
        <v>3.66</v>
      </c>
      <c r="P122" s="30">
        <f t="shared" si="22"/>
        <v>2.5</v>
      </c>
      <c r="Q122" s="31">
        <v>7.16</v>
      </c>
      <c r="R122" s="32">
        <v>-12.03</v>
      </c>
      <c r="S122" s="30">
        <f t="shared" si="23"/>
        <v>5</v>
      </c>
      <c r="T122" s="29">
        <v>26.23</v>
      </c>
      <c r="U122" s="33">
        <v>29.03</v>
      </c>
      <c r="V122" s="30">
        <f t="shared" si="24"/>
        <v>5</v>
      </c>
      <c r="W122" s="29">
        <v>12.19</v>
      </c>
      <c r="X122" s="33">
        <v>7.5</v>
      </c>
      <c r="Y122" s="30">
        <f t="shared" si="25"/>
        <v>4.375</v>
      </c>
      <c r="Z122" s="33">
        <v>17.66</v>
      </c>
      <c r="AA122" s="33">
        <v>17.03</v>
      </c>
      <c r="AB122" s="30">
        <f t="shared" si="26"/>
        <v>3.125</v>
      </c>
      <c r="AC122" s="33">
        <v>55.97</v>
      </c>
      <c r="AD122" s="29">
        <v>58.78</v>
      </c>
      <c r="AE122" s="30">
        <f t="shared" si="27"/>
        <v>4.375</v>
      </c>
      <c r="AF122" s="29">
        <v>7.62</v>
      </c>
      <c r="AG122" s="29">
        <v>7.75</v>
      </c>
      <c r="AH122" s="30">
        <f t="shared" si="28"/>
        <v>5</v>
      </c>
      <c r="AI122" s="29">
        <v>20.58</v>
      </c>
      <c r="AJ122" s="29">
        <v>18.86</v>
      </c>
      <c r="AK122" s="30">
        <f t="shared" si="29"/>
        <v>2.5</v>
      </c>
      <c r="AL122" s="40">
        <v>4.33</v>
      </c>
      <c r="AM122" s="41">
        <v>3.47</v>
      </c>
      <c r="AN122" s="30">
        <f t="shared" si="30"/>
        <v>2.5</v>
      </c>
      <c r="AO122" s="41">
        <v>4.26</v>
      </c>
      <c r="AP122" s="41">
        <v>10.34</v>
      </c>
      <c r="AQ122" s="30">
        <f t="shared" si="31"/>
        <v>5</v>
      </c>
      <c r="AR122" s="29">
        <v>66.91</v>
      </c>
      <c r="AS122" s="29">
        <v>83.75</v>
      </c>
      <c r="AT122" s="30">
        <f t="shared" si="32"/>
        <v>3.75</v>
      </c>
      <c r="AU122" s="46">
        <v>82.48</v>
      </c>
      <c r="AV122" s="46">
        <v>90.82</v>
      </c>
      <c r="AW122" s="30">
        <f t="shared" si="33"/>
        <v>5</v>
      </c>
      <c r="AX122" s="48">
        <v>87.41</v>
      </c>
      <c r="AY122" s="48">
        <v>87.43</v>
      </c>
      <c r="AZ122" s="30">
        <f t="shared" si="34"/>
        <v>1.563</v>
      </c>
      <c r="BA122" s="48">
        <v>89.21</v>
      </c>
      <c r="BB122" s="48">
        <v>91.53</v>
      </c>
      <c r="BC122" s="30">
        <f t="shared" si="35"/>
        <v>1.563</v>
      </c>
    </row>
    <row r="123" s="3" customFormat="true" ht="11.25" spans="1:55">
      <c r="A123" s="21">
        <v>119</v>
      </c>
      <c r="B123" s="22" t="s">
        <v>36</v>
      </c>
      <c r="C123" s="21" t="s">
        <v>247</v>
      </c>
      <c r="D123" s="23">
        <f t="shared" si="18"/>
        <v>74.063</v>
      </c>
      <c r="E123" s="29">
        <v>46.64</v>
      </c>
      <c r="F123" s="29">
        <v>48.21</v>
      </c>
      <c r="G123" s="30">
        <f t="shared" si="19"/>
        <v>15</v>
      </c>
      <c r="H123" s="29">
        <v>100</v>
      </c>
      <c r="I123" s="29">
        <v>100</v>
      </c>
      <c r="J123" s="30">
        <f t="shared" si="20"/>
        <v>10</v>
      </c>
      <c r="K123" s="29">
        <v>197.32</v>
      </c>
      <c r="L123" s="29">
        <v>148.97</v>
      </c>
      <c r="M123" s="30">
        <f t="shared" si="21"/>
        <v>6.25</v>
      </c>
      <c r="N123" s="31">
        <v>3.29</v>
      </c>
      <c r="O123" s="32">
        <v>12.77</v>
      </c>
      <c r="P123" s="30">
        <f t="shared" si="22"/>
        <v>2.5</v>
      </c>
      <c r="Q123" s="31">
        <v>25.33</v>
      </c>
      <c r="R123" s="32">
        <v>3.07</v>
      </c>
      <c r="S123" s="30">
        <f t="shared" si="23"/>
        <v>3.125</v>
      </c>
      <c r="T123" s="29">
        <v>32.1</v>
      </c>
      <c r="U123" s="33">
        <v>39.44</v>
      </c>
      <c r="V123" s="30">
        <f t="shared" si="24"/>
        <v>3.75</v>
      </c>
      <c r="W123" s="29">
        <v>0</v>
      </c>
      <c r="X123" s="33">
        <v>0</v>
      </c>
      <c r="Y123" s="30">
        <f t="shared" si="25"/>
        <v>5</v>
      </c>
      <c r="Z123" s="33">
        <v>14.51</v>
      </c>
      <c r="AA123" s="33">
        <v>19.62</v>
      </c>
      <c r="AB123" s="30">
        <f t="shared" si="26"/>
        <v>2.5</v>
      </c>
      <c r="AC123" s="33">
        <v>41.68</v>
      </c>
      <c r="AD123" s="29">
        <v>24.22</v>
      </c>
      <c r="AE123" s="30">
        <f t="shared" si="27"/>
        <v>2.5</v>
      </c>
      <c r="AF123" s="29">
        <v>6.36</v>
      </c>
      <c r="AG123" s="29">
        <v>6.72</v>
      </c>
      <c r="AH123" s="30">
        <f t="shared" si="28"/>
        <v>5</v>
      </c>
      <c r="AI123" s="29">
        <v>0</v>
      </c>
      <c r="AJ123" s="29">
        <v>0</v>
      </c>
      <c r="AK123" s="30">
        <f t="shared" si="29"/>
        <v>2.5</v>
      </c>
      <c r="AL123" s="41">
        <v>0</v>
      </c>
      <c r="AM123" s="41">
        <v>0</v>
      </c>
      <c r="AN123" s="30">
        <f t="shared" si="30"/>
        <v>2.5</v>
      </c>
      <c r="AO123" s="43">
        <v>0</v>
      </c>
      <c r="AP123" s="43">
        <v>0</v>
      </c>
      <c r="AQ123" s="30">
        <f t="shared" si="31"/>
        <v>2.5</v>
      </c>
      <c r="AR123" s="29">
        <v>0</v>
      </c>
      <c r="AS123" s="29">
        <v>0</v>
      </c>
      <c r="AT123" s="30">
        <f t="shared" si="32"/>
        <v>5</v>
      </c>
      <c r="AU123" s="46">
        <v>86.89</v>
      </c>
      <c r="AV123" s="46">
        <v>77.22</v>
      </c>
      <c r="AW123" s="30">
        <f t="shared" si="33"/>
        <v>2.5</v>
      </c>
      <c r="AX123" s="48">
        <v>87.97</v>
      </c>
      <c r="AY123" s="48">
        <v>89.49</v>
      </c>
      <c r="AZ123" s="30">
        <f t="shared" si="34"/>
        <v>2.188</v>
      </c>
      <c r="BA123" s="48">
        <v>87.68</v>
      </c>
      <c r="BB123" s="48">
        <v>86.35</v>
      </c>
      <c r="BC123" s="30">
        <f t="shared" si="35"/>
        <v>1.25</v>
      </c>
    </row>
    <row r="124" s="3" customFormat="true" ht="11.25" spans="1:55">
      <c r="A124" s="21">
        <v>120</v>
      </c>
      <c r="B124" s="22" t="s">
        <v>36</v>
      </c>
      <c r="C124" s="21" t="s">
        <v>248</v>
      </c>
      <c r="D124" s="23">
        <f t="shared" si="18"/>
        <v>75.625</v>
      </c>
      <c r="E124" s="29">
        <v>49.58</v>
      </c>
      <c r="F124" s="29">
        <v>39.24</v>
      </c>
      <c r="G124" s="30">
        <f t="shared" si="19"/>
        <v>15</v>
      </c>
      <c r="H124" s="29">
        <v>50</v>
      </c>
      <c r="I124" s="29">
        <v>50</v>
      </c>
      <c r="J124" s="30">
        <f t="shared" si="20"/>
        <v>5</v>
      </c>
      <c r="K124" s="29">
        <v>219.85</v>
      </c>
      <c r="L124" s="29">
        <v>206.83</v>
      </c>
      <c r="M124" s="30">
        <f t="shared" si="21"/>
        <v>6.25</v>
      </c>
      <c r="N124" s="31">
        <v>-1.27</v>
      </c>
      <c r="O124" s="32">
        <v>-2.88</v>
      </c>
      <c r="P124" s="30">
        <f t="shared" si="22"/>
        <v>3.125</v>
      </c>
      <c r="Q124" s="31">
        <v>-3.93</v>
      </c>
      <c r="R124" s="32">
        <v>-10.34</v>
      </c>
      <c r="S124" s="30">
        <f t="shared" si="23"/>
        <v>5</v>
      </c>
      <c r="T124" s="29">
        <v>5.83</v>
      </c>
      <c r="U124" s="33">
        <v>3.58</v>
      </c>
      <c r="V124" s="30">
        <f t="shared" si="24"/>
        <v>5</v>
      </c>
      <c r="W124" s="29">
        <v>0</v>
      </c>
      <c r="X124" s="33">
        <v>0</v>
      </c>
      <c r="Y124" s="30">
        <f t="shared" si="25"/>
        <v>5</v>
      </c>
      <c r="Z124" s="33">
        <v>8.75</v>
      </c>
      <c r="AA124" s="33">
        <v>11.03</v>
      </c>
      <c r="AB124" s="30">
        <f t="shared" si="26"/>
        <v>3.75</v>
      </c>
      <c r="AC124" s="33">
        <v>26.64</v>
      </c>
      <c r="AD124" s="29">
        <v>18.71</v>
      </c>
      <c r="AE124" s="30">
        <f t="shared" si="27"/>
        <v>2.5</v>
      </c>
      <c r="AF124" s="29">
        <v>7.61</v>
      </c>
      <c r="AG124" s="29">
        <v>6.79</v>
      </c>
      <c r="AH124" s="30">
        <f t="shared" si="28"/>
        <v>5</v>
      </c>
      <c r="AI124" s="29">
        <v>0</v>
      </c>
      <c r="AJ124" s="29">
        <v>0</v>
      </c>
      <c r="AK124" s="30">
        <f t="shared" si="29"/>
        <v>2.5</v>
      </c>
      <c r="AL124" s="41">
        <v>0</v>
      </c>
      <c r="AM124" s="41">
        <v>0</v>
      </c>
      <c r="AN124" s="30">
        <f t="shared" si="30"/>
        <v>2.5</v>
      </c>
      <c r="AO124" s="43">
        <v>0</v>
      </c>
      <c r="AP124" s="43">
        <v>0</v>
      </c>
      <c r="AQ124" s="30">
        <f t="shared" si="31"/>
        <v>2.5</v>
      </c>
      <c r="AR124" s="29">
        <v>0</v>
      </c>
      <c r="AS124" s="29">
        <v>0</v>
      </c>
      <c r="AT124" s="30">
        <f t="shared" si="32"/>
        <v>5</v>
      </c>
      <c r="AU124" s="46">
        <v>88.8</v>
      </c>
      <c r="AV124" s="46">
        <v>90</v>
      </c>
      <c r="AW124" s="30">
        <f t="shared" si="33"/>
        <v>5</v>
      </c>
      <c r="AX124" s="48">
        <v>91.71</v>
      </c>
      <c r="AY124" s="48">
        <v>81.48</v>
      </c>
      <c r="AZ124" s="30">
        <f t="shared" si="34"/>
        <v>1.25</v>
      </c>
      <c r="BA124" s="48">
        <v>92.59</v>
      </c>
      <c r="BB124" s="48">
        <v>91.58</v>
      </c>
      <c r="BC124" s="30">
        <f t="shared" si="35"/>
        <v>1.25</v>
      </c>
    </row>
    <row r="125" s="3" customFormat="true" ht="11.25" spans="1:55">
      <c r="A125" s="21">
        <v>121</v>
      </c>
      <c r="B125" s="22" t="s">
        <v>36</v>
      </c>
      <c r="C125" s="21" t="s">
        <v>249</v>
      </c>
      <c r="D125" s="23">
        <f t="shared" si="18"/>
        <v>74.376</v>
      </c>
      <c r="E125" s="29">
        <v>44.74</v>
      </c>
      <c r="F125" s="29">
        <v>39.67</v>
      </c>
      <c r="G125" s="30">
        <f t="shared" si="19"/>
        <v>15</v>
      </c>
      <c r="H125" s="29">
        <v>50</v>
      </c>
      <c r="I125" s="29">
        <v>50</v>
      </c>
      <c r="J125" s="30">
        <f t="shared" si="20"/>
        <v>5</v>
      </c>
      <c r="K125" s="29">
        <v>220.39</v>
      </c>
      <c r="L125" s="29">
        <v>258.2</v>
      </c>
      <c r="M125" s="30">
        <f t="shared" si="21"/>
        <v>5</v>
      </c>
      <c r="N125" s="31">
        <v>-14.14</v>
      </c>
      <c r="O125" s="32">
        <v>-3.53</v>
      </c>
      <c r="P125" s="30">
        <f t="shared" si="22"/>
        <v>2.5</v>
      </c>
      <c r="Q125" s="31">
        <v>5.83</v>
      </c>
      <c r="R125" s="32">
        <v>-14.5</v>
      </c>
      <c r="S125" s="30">
        <f t="shared" si="23"/>
        <v>5</v>
      </c>
      <c r="T125" s="29">
        <v>18.76</v>
      </c>
      <c r="U125" s="33">
        <v>13.69</v>
      </c>
      <c r="V125" s="30">
        <f t="shared" si="24"/>
        <v>5</v>
      </c>
      <c r="W125" s="29">
        <v>0</v>
      </c>
      <c r="X125" s="33">
        <v>0</v>
      </c>
      <c r="Y125" s="30">
        <f t="shared" si="25"/>
        <v>5</v>
      </c>
      <c r="Z125" s="33">
        <v>14.49</v>
      </c>
      <c r="AA125" s="33">
        <v>7.7</v>
      </c>
      <c r="AB125" s="30">
        <f t="shared" si="26"/>
        <v>5</v>
      </c>
      <c r="AC125" s="33">
        <v>35.24</v>
      </c>
      <c r="AD125" s="29">
        <v>36.63</v>
      </c>
      <c r="AE125" s="30">
        <f t="shared" si="27"/>
        <v>3.125</v>
      </c>
      <c r="AF125" s="29">
        <v>5.96</v>
      </c>
      <c r="AG125" s="29">
        <v>6.04</v>
      </c>
      <c r="AH125" s="30">
        <f t="shared" si="28"/>
        <v>5</v>
      </c>
      <c r="AI125" s="29">
        <v>0</v>
      </c>
      <c r="AJ125" s="29">
        <v>0</v>
      </c>
      <c r="AK125" s="30">
        <f t="shared" si="29"/>
        <v>2.5</v>
      </c>
      <c r="AL125" s="41">
        <v>0</v>
      </c>
      <c r="AM125" s="41">
        <v>0</v>
      </c>
      <c r="AN125" s="30">
        <f t="shared" si="30"/>
        <v>2.5</v>
      </c>
      <c r="AO125" s="43">
        <v>0</v>
      </c>
      <c r="AP125" s="43">
        <v>0</v>
      </c>
      <c r="AQ125" s="30">
        <f t="shared" si="31"/>
        <v>2.5</v>
      </c>
      <c r="AR125" s="29">
        <v>0</v>
      </c>
      <c r="AS125" s="29">
        <v>0</v>
      </c>
      <c r="AT125" s="30">
        <f t="shared" si="32"/>
        <v>5</v>
      </c>
      <c r="AU125" s="46">
        <v>0</v>
      </c>
      <c r="AV125" s="46">
        <v>66.45</v>
      </c>
      <c r="AW125" s="30">
        <f t="shared" si="33"/>
        <v>3.125</v>
      </c>
      <c r="AX125" s="48">
        <v>77.41</v>
      </c>
      <c r="AY125" s="48">
        <v>77.52</v>
      </c>
      <c r="AZ125" s="30">
        <f t="shared" si="34"/>
        <v>1.563</v>
      </c>
      <c r="BA125" s="48">
        <v>0</v>
      </c>
      <c r="BB125" s="48">
        <v>77.42</v>
      </c>
      <c r="BC125" s="30">
        <f t="shared" si="35"/>
        <v>1.563</v>
      </c>
    </row>
    <row r="126" s="3" customFormat="true" ht="11.25" spans="1:55">
      <c r="A126" s="21">
        <v>122</v>
      </c>
      <c r="B126" s="22" t="s">
        <v>36</v>
      </c>
      <c r="C126" s="21" t="s">
        <v>250</v>
      </c>
      <c r="D126" s="23">
        <f t="shared" si="18"/>
        <v>72.5</v>
      </c>
      <c r="E126" s="29">
        <v>40.69</v>
      </c>
      <c r="F126" s="29">
        <v>42.38</v>
      </c>
      <c r="G126" s="30">
        <f t="shared" si="19"/>
        <v>15</v>
      </c>
      <c r="H126" s="29">
        <v>50</v>
      </c>
      <c r="I126" s="29">
        <v>0</v>
      </c>
      <c r="J126" s="30">
        <f t="shared" si="20"/>
        <v>5</v>
      </c>
      <c r="K126" s="29">
        <v>141.3</v>
      </c>
      <c r="L126" s="29">
        <v>152.8</v>
      </c>
      <c r="M126" s="30">
        <f t="shared" si="21"/>
        <v>5</v>
      </c>
      <c r="N126" s="31">
        <v>6.24</v>
      </c>
      <c r="O126" s="32">
        <v>-47.22</v>
      </c>
      <c r="P126" s="30">
        <f t="shared" si="22"/>
        <v>5</v>
      </c>
      <c r="Q126" s="31">
        <v>6.24</v>
      </c>
      <c r="R126" s="32">
        <v>-7.32</v>
      </c>
      <c r="S126" s="30">
        <f t="shared" si="23"/>
        <v>5</v>
      </c>
      <c r="T126" s="29">
        <v>15.07</v>
      </c>
      <c r="U126" s="33">
        <v>15.21</v>
      </c>
      <c r="V126" s="30">
        <f t="shared" si="24"/>
        <v>5</v>
      </c>
      <c r="W126" s="29">
        <v>0.04</v>
      </c>
      <c r="X126" s="33">
        <v>0.04</v>
      </c>
      <c r="Y126" s="30">
        <f t="shared" si="25"/>
        <v>5</v>
      </c>
      <c r="Z126" s="33">
        <v>14.34</v>
      </c>
      <c r="AA126" s="33">
        <v>16.79</v>
      </c>
      <c r="AB126" s="30">
        <f t="shared" si="26"/>
        <v>2.5</v>
      </c>
      <c r="AC126" s="33">
        <v>28.91</v>
      </c>
      <c r="AD126" s="29">
        <v>22.62</v>
      </c>
      <c r="AE126" s="30">
        <f t="shared" si="27"/>
        <v>2.5</v>
      </c>
      <c r="AF126" s="29">
        <v>7.92</v>
      </c>
      <c r="AG126" s="29">
        <v>7.16</v>
      </c>
      <c r="AH126" s="30">
        <f t="shared" si="28"/>
        <v>5</v>
      </c>
      <c r="AI126" s="29">
        <v>0</v>
      </c>
      <c r="AJ126" s="29">
        <v>0</v>
      </c>
      <c r="AK126" s="30">
        <f t="shared" si="29"/>
        <v>2.5</v>
      </c>
      <c r="AL126" s="41">
        <v>0</v>
      </c>
      <c r="AM126" s="41">
        <v>0</v>
      </c>
      <c r="AN126" s="30">
        <f t="shared" si="30"/>
        <v>2.5</v>
      </c>
      <c r="AO126" s="43">
        <v>0</v>
      </c>
      <c r="AP126" s="43">
        <v>0</v>
      </c>
      <c r="AQ126" s="30">
        <f t="shared" si="31"/>
        <v>2.5</v>
      </c>
      <c r="AR126" s="29">
        <v>0</v>
      </c>
      <c r="AS126" s="29">
        <v>0</v>
      </c>
      <c r="AT126" s="30">
        <f t="shared" si="32"/>
        <v>5</v>
      </c>
      <c r="AU126" s="46">
        <v>82.43</v>
      </c>
      <c r="AV126" s="46">
        <v>71.73</v>
      </c>
      <c r="AW126" s="30">
        <f t="shared" si="33"/>
        <v>2.5</v>
      </c>
      <c r="AX126" s="48">
        <v>79.93</v>
      </c>
      <c r="AY126" s="48">
        <v>74.61</v>
      </c>
      <c r="AZ126" s="30">
        <f t="shared" si="34"/>
        <v>1.25</v>
      </c>
      <c r="BA126" s="48">
        <v>88.04</v>
      </c>
      <c r="BB126" s="48">
        <v>87.98</v>
      </c>
      <c r="BC126" s="30">
        <f t="shared" si="35"/>
        <v>1.25</v>
      </c>
    </row>
    <row r="127" s="3" customFormat="true" ht="11.25" spans="1:55">
      <c r="A127" s="21">
        <v>123</v>
      </c>
      <c r="B127" s="22" t="s">
        <v>36</v>
      </c>
      <c r="C127" s="21" t="s">
        <v>251</v>
      </c>
      <c r="D127" s="23">
        <f t="shared" si="18"/>
        <v>71.563</v>
      </c>
      <c r="E127" s="29">
        <v>29.17</v>
      </c>
      <c r="F127" s="29">
        <v>30.55</v>
      </c>
      <c r="G127" s="30">
        <f t="shared" si="19"/>
        <v>9.375</v>
      </c>
      <c r="H127" s="29">
        <v>100</v>
      </c>
      <c r="I127" s="29">
        <v>100</v>
      </c>
      <c r="J127" s="30">
        <f t="shared" si="20"/>
        <v>10</v>
      </c>
      <c r="K127" s="29">
        <v>145.38</v>
      </c>
      <c r="L127" s="29">
        <v>146.96</v>
      </c>
      <c r="M127" s="30">
        <f t="shared" si="21"/>
        <v>5</v>
      </c>
      <c r="N127" s="31">
        <v>-30.61</v>
      </c>
      <c r="O127" s="32">
        <v>140.15</v>
      </c>
      <c r="P127" s="30">
        <f t="shared" si="22"/>
        <v>2.5</v>
      </c>
      <c r="Q127" s="31">
        <v>-0.76</v>
      </c>
      <c r="R127" s="32">
        <v>-3.71</v>
      </c>
      <c r="S127" s="30">
        <f t="shared" si="23"/>
        <v>4.375</v>
      </c>
      <c r="T127" s="29">
        <v>17.75</v>
      </c>
      <c r="U127" s="33">
        <v>17.39</v>
      </c>
      <c r="V127" s="30">
        <f t="shared" si="24"/>
        <v>5</v>
      </c>
      <c r="W127" s="29">
        <v>0</v>
      </c>
      <c r="X127" s="33">
        <v>0</v>
      </c>
      <c r="Y127" s="30">
        <f t="shared" si="25"/>
        <v>5</v>
      </c>
      <c r="Z127" s="33">
        <v>11.68</v>
      </c>
      <c r="AA127" s="33">
        <v>11.51</v>
      </c>
      <c r="AB127" s="30">
        <f t="shared" si="26"/>
        <v>4.375</v>
      </c>
      <c r="AC127" s="33">
        <v>35.63</v>
      </c>
      <c r="AD127" s="29">
        <v>33.46</v>
      </c>
      <c r="AE127" s="30">
        <f t="shared" si="27"/>
        <v>2.5</v>
      </c>
      <c r="AF127" s="29">
        <v>7.87</v>
      </c>
      <c r="AG127" s="29">
        <v>7.48</v>
      </c>
      <c r="AH127" s="30">
        <f t="shared" si="28"/>
        <v>5</v>
      </c>
      <c r="AI127" s="29">
        <v>0</v>
      </c>
      <c r="AJ127" s="29">
        <v>0</v>
      </c>
      <c r="AK127" s="30">
        <f t="shared" si="29"/>
        <v>2.5</v>
      </c>
      <c r="AL127" s="41">
        <v>0</v>
      </c>
      <c r="AM127" s="41">
        <v>0</v>
      </c>
      <c r="AN127" s="30">
        <f t="shared" si="30"/>
        <v>2.5</v>
      </c>
      <c r="AO127" s="43">
        <v>0</v>
      </c>
      <c r="AP127" s="43">
        <v>0</v>
      </c>
      <c r="AQ127" s="30">
        <f t="shared" si="31"/>
        <v>2.5</v>
      </c>
      <c r="AR127" s="29">
        <v>0</v>
      </c>
      <c r="AS127" s="29">
        <v>0</v>
      </c>
      <c r="AT127" s="30">
        <f t="shared" si="32"/>
        <v>5</v>
      </c>
      <c r="AU127" s="46">
        <v>0</v>
      </c>
      <c r="AV127" s="46">
        <v>72.07</v>
      </c>
      <c r="AW127" s="30">
        <f t="shared" si="33"/>
        <v>3.125</v>
      </c>
      <c r="AX127" s="48">
        <v>85.92</v>
      </c>
      <c r="AY127" s="48">
        <v>79.04</v>
      </c>
      <c r="AZ127" s="30">
        <f t="shared" si="34"/>
        <v>1.25</v>
      </c>
      <c r="BA127" s="48">
        <v>77.97</v>
      </c>
      <c r="BB127" s="48">
        <v>79.32</v>
      </c>
      <c r="BC127" s="30">
        <f t="shared" si="35"/>
        <v>1.563</v>
      </c>
    </row>
    <row r="128" s="3" customFormat="true" ht="11.25" spans="1:55">
      <c r="A128" s="21">
        <v>124</v>
      </c>
      <c r="B128" s="22" t="s">
        <v>36</v>
      </c>
      <c r="C128" s="21" t="s">
        <v>252</v>
      </c>
      <c r="D128" s="23">
        <f t="shared" si="18"/>
        <v>69.688</v>
      </c>
      <c r="E128" s="29">
        <v>35.76</v>
      </c>
      <c r="F128" s="29">
        <v>37.82</v>
      </c>
      <c r="G128" s="30">
        <f t="shared" si="19"/>
        <v>15</v>
      </c>
      <c r="H128" s="29">
        <v>100</v>
      </c>
      <c r="I128" s="29">
        <v>33.33</v>
      </c>
      <c r="J128" s="30">
        <f t="shared" si="20"/>
        <v>5</v>
      </c>
      <c r="K128" s="29">
        <v>124.51</v>
      </c>
      <c r="L128" s="29">
        <v>139.66</v>
      </c>
      <c r="M128" s="30">
        <f t="shared" si="21"/>
        <v>5</v>
      </c>
      <c r="N128" s="31">
        <v>0.52</v>
      </c>
      <c r="O128" s="32">
        <v>8.89</v>
      </c>
      <c r="P128" s="30">
        <f t="shared" si="22"/>
        <v>2.5</v>
      </c>
      <c r="Q128" s="31">
        <v>-4.88</v>
      </c>
      <c r="R128" s="32">
        <v>-11.43</v>
      </c>
      <c r="S128" s="30">
        <f t="shared" si="23"/>
        <v>5</v>
      </c>
      <c r="T128" s="29">
        <v>12.69</v>
      </c>
      <c r="U128" s="33">
        <v>15.33</v>
      </c>
      <c r="V128" s="30">
        <f t="shared" si="24"/>
        <v>5</v>
      </c>
      <c r="W128" s="29">
        <v>6.91</v>
      </c>
      <c r="X128" s="33">
        <v>6.34</v>
      </c>
      <c r="Y128" s="30">
        <f t="shared" si="25"/>
        <v>4.375</v>
      </c>
      <c r="Z128" s="33">
        <v>15.15</v>
      </c>
      <c r="AA128" s="33">
        <v>16.78</v>
      </c>
      <c r="AB128" s="30">
        <f t="shared" si="26"/>
        <v>2.5</v>
      </c>
      <c r="AC128" s="33">
        <v>32.19</v>
      </c>
      <c r="AD128" s="29">
        <v>26.77</v>
      </c>
      <c r="AE128" s="30">
        <f t="shared" si="27"/>
        <v>2.5</v>
      </c>
      <c r="AF128" s="29">
        <v>9.2</v>
      </c>
      <c r="AG128" s="29">
        <v>8.46</v>
      </c>
      <c r="AH128" s="30">
        <f t="shared" si="28"/>
        <v>5</v>
      </c>
      <c r="AI128" s="29">
        <v>0</v>
      </c>
      <c r="AJ128" s="29">
        <v>0</v>
      </c>
      <c r="AK128" s="30">
        <f t="shared" si="29"/>
        <v>2.5</v>
      </c>
      <c r="AL128" s="41">
        <v>0</v>
      </c>
      <c r="AM128" s="41">
        <v>0</v>
      </c>
      <c r="AN128" s="30">
        <f t="shared" si="30"/>
        <v>2.5</v>
      </c>
      <c r="AO128" s="43">
        <v>0</v>
      </c>
      <c r="AP128" s="43">
        <v>0</v>
      </c>
      <c r="AQ128" s="30">
        <f t="shared" si="31"/>
        <v>2.5</v>
      </c>
      <c r="AR128" s="29">
        <v>0</v>
      </c>
      <c r="AS128" s="29">
        <v>0</v>
      </c>
      <c r="AT128" s="30">
        <f t="shared" si="32"/>
        <v>5</v>
      </c>
      <c r="AU128" s="46">
        <v>81.69</v>
      </c>
      <c r="AV128" s="46">
        <v>81.61</v>
      </c>
      <c r="AW128" s="30">
        <f t="shared" si="33"/>
        <v>2.5</v>
      </c>
      <c r="AX128" s="48">
        <v>84.46</v>
      </c>
      <c r="AY128" s="48">
        <v>79.29</v>
      </c>
      <c r="AZ128" s="30">
        <f t="shared" si="34"/>
        <v>1.25</v>
      </c>
      <c r="BA128" s="48">
        <v>85.54</v>
      </c>
      <c r="BB128" s="48">
        <v>85.88</v>
      </c>
      <c r="BC128" s="30">
        <f t="shared" si="35"/>
        <v>1.563</v>
      </c>
    </row>
    <row r="129" s="3" customFormat="true" ht="11.25" spans="1:55">
      <c r="A129" s="21">
        <v>125</v>
      </c>
      <c r="B129" s="22" t="s">
        <v>36</v>
      </c>
      <c r="C129" s="21" t="s">
        <v>253</v>
      </c>
      <c r="D129" s="23">
        <f t="shared" si="18"/>
        <v>70</v>
      </c>
      <c r="E129" s="29">
        <v>31.11</v>
      </c>
      <c r="F129" s="29">
        <v>32.19</v>
      </c>
      <c r="G129" s="30">
        <f t="shared" si="19"/>
        <v>9.375</v>
      </c>
      <c r="H129" s="29">
        <v>100</v>
      </c>
      <c r="I129" s="29">
        <v>100</v>
      </c>
      <c r="J129" s="30">
        <f t="shared" si="20"/>
        <v>10</v>
      </c>
      <c r="K129" s="29">
        <v>162.88</v>
      </c>
      <c r="L129" s="29">
        <v>143.98</v>
      </c>
      <c r="M129" s="30">
        <f t="shared" si="21"/>
        <v>6.25</v>
      </c>
      <c r="N129" s="31">
        <v>-3.6</v>
      </c>
      <c r="O129" s="32">
        <v>29.65</v>
      </c>
      <c r="P129" s="30">
        <f t="shared" si="22"/>
        <v>2.5</v>
      </c>
      <c r="Q129" s="31">
        <v>11.34</v>
      </c>
      <c r="R129" s="32">
        <v>10.52</v>
      </c>
      <c r="S129" s="30">
        <f t="shared" si="23"/>
        <v>3.125</v>
      </c>
      <c r="T129" s="29">
        <v>10.9</v>
      </c>
      <c r="U129" s="33">
        <v>15.5</v>
      </c>
      <c r="V129" s="30">
        <f t="shared" si="24"/>
        <v>5</v>
      </c>
      <c r="W129" s="29">
        <v>0</v>
      </c>
      <c r="X129" s="33">
        <v>0</v>
      </c>
      <c r="Y129" s="30">
        <f t="shared" si="25"/>
        <v>5</v>
      </c>
      <c r="Z129" s="33">
        <v>10.4</v>
      </c>
      <c r="AA129" s="33">
        <v>12.64</v>
      </c>
      <c r="AB129" s="30">
        <f t="shared" si="26"/>
        <v>2.5</v>
      </c>
      <c r="AC129" s="33">
        <v>53.1</v>
      </c>
      <c r="AD129" s="29">
        <v>52.8</v>
      </c>
      <c r="AE129" s="30">
        <f t="shared" si="27"/>
        <v>3.75</v>
      </c>
      <c r="AF129" s="29">
        <v>6.22</v>
      </c>
      <c r="AG129" s="29">
        <v>6.36</v>
      </c>
      <c r="AH129" s="30">
        <f t="shared" si="28"/>
        <v>5</v>
      </c>
      <c r="AI129" s="29">
        <v>0</v>
      </c>
      <c r="AJ129" s="29">
        <v>0</v>
      </c>
      <c r="AK129" s="30">
        <f t="shared" si="29"/>
        <v>2.5</v>
      </c>
      <c r="AL129" s="41">
        <v>0</v>
      </c>
      <c r="AM129" s="41">
        <v>0</v>
      </c>
      <c r="AN129" s="30">
        <f t="shared" si="30"/>
        <v>2.5</v>
      </c>
      <c r="AO129" s="43">
        <v>0</v>
      </c>
      <c r="AP129" s="43">
        <v>0</v>
      </c>
      <c r="AQ129" s="30">
        <f t="shared" si="31"/>
        <v>2.5</v>
      </c>
      <c r="AR129" s="29">
        <v>0</v>
      </c>
      <c r="AS129" s="29">
        <v>0</v>
      </c>
      <c r="AT129" s="30">
        <f t="shared" si="32"/>
        <v>5</v>
      </c>
      <c r="AU129" s="46">
        <v>78.85</v>
      </c>
      <c r="AV129" s="46">
        <v>75.68</v>
      </c>
      <c r="AW129" s="30">
        <f t="shared" si="33"/>
        <v>2.5</v>
      </c>
      <c r="AX129" s="48">
        <v>89.06</v>
      </c>
      <c r="AY129" s="48">
        <v>86.92</v>
      </c>
      <c r="AZ129" s="30">
        <f t="shared" si="34"/>
        <v>1.25</v>
      </c>
      <c r="BA129" s="48">
        <v>83.14</v>
      </c>
      <c r="BB129" s="48">
        <v>82.51</v>
      </c>
      <c r="BC129" s="30">
        <f t="shared" si="35"/>
        <v>1.25</v>
      </c>
    </row>
    <row r="130" s="3" customFormat="true" ht="11.25" spans="1:55">
      <c r="A130" s="21">
        <v>126</v>
      </c>
      <c r="B130" s="22" t="s">
        <v>36</v>
      </c>
      <c r="C130" s="21" t="s">
        <v>254</v>
      </c>
      <c r="D130" s="23">
        <f t="shared" si="18"/>
        <v>71.875</v>
      </c>
      <c r="E130" s="29">
        <v>35.66</v>
      </c>
      <c r="F130" s="29">
        <v>33.32</v>
      </c>
      <c r="G130" s="30">
        <f t="shared" si="19"/>
        <v>11.25</v>
      </c>
      <c r="H130" s="29">
        <v>50</v>
      </c>
      <c r="I130" s="29">
        <v>0</v>
      </c>
      <c r="J130" s="30">
        <f t="shared" si="20"/>
        <v>5</v>
      </c>
      <c r="K130" s="29">
        <v>149.3</v>
      </c>
      <c r="L130" s="29">
        <v>175.14</v>
      </c>
      <c r="M130" s="30">
        <f t="shared" si="21"/>
        <v>5</v>
      </c>
      <c r="N130" s="31">
        <v>3.81</v>
      </c>
      <c r="O130" s="32">
        <v>35.75</v>
      </c>
      <c r="P130" s="30">
        <f t="shared" si="22"/>
        <v>2.5</v>
      </c>
      <c r="Q130" s="31">
        <v>17.13</v>
      </c>
      <c r="R130" s="32">
        <v>-20.47</v>
      </c>
      <c r="S130" s="30">
        <f t="shared" si="23"/>
        <v>5</v>
      </c>
      <c r="T130" s="29">
        <v>18.11</v>
      </c>
      <c r="U130" s="33">
        <v>27</v>
      </c>
      <c r="V130" s="30">
        <f t="shared" si="24"/>
        <v>5</v>
      </c>
      <c r="W130" s="29">
        <v>0</v>
      </c>
      <c r="X130" s="33">
        <v>0</v>
      </c>
      <c r="Y130" s="30">
        <f t="shared" si="25"/>
        <v>5</v>
      </c>
      <c r="Z130" s="33">
        <v>6.15</v>
      </c>
      <c r="AA130" s="33">
        <v>5.71</v>
      </c>
      <c r="AB130" s="30">
        <f t="shared" si="26"/>
        <v>5</v>
      </c>
      <c r="AC130" s="33">
        <v>31.8</v>
      </c>
      <c r="AD130" s="29">
        <v>35.23</v>
      </c>
      <c r="AE130" s="30">
        <f t="shared" si="27"/>
        <v>3.125</v>
      </c>
      <c r="AF130" s="29">
        <v>6.51</v>
      </c>
      <c r="AG130" s="29">
        <v>5.87</v>
      </c>
      <c r="AH130" s="30">
        <f t="shared" si="28"/>
        <v>5</v>
      </c>
      <c r="AI130" s="29">
        <v>0</v>
      </c>
      <c r="AJ130" s="29">
        <v>0</v>
      </c>
      <c r="AK130" s="30">
        <f t="shared" si="29"/>
        <v>2.5</v>
      </c>
      <c r="AL130" s="41">
        <v>0</v>
      </c>
      <c r="AM130" s="41">
        <v>0</v>
      </c>
      <c r="AN130" s="30">
        <f t="shared" si="30"/>
        <v>2.5</v>
      </c>
      <c r="AO130" s="43">
        <v>0</v>
      </c>
      <c r="AP130" s="43">
        <v>0</v>
      </c>
      <c r="AQ130" s="30">
        <f t="shared" si="31"/>
        <v>2.5</v>
      </c>
      <c r="AR130" s="29">
        <v>0</v>
      </c>
      <c r="AS130" s="29">
        <v>0</v>
      </c>
      <c r="AT130" s="30">
        <f t="shared" si="32"/>
        <v>5</v>
      </c>
      <c r="AU130" s="46">
        <v>89.89</v>
      </c>
      <c r="AV130" s="46">
        <v>87.06</v>
      </c>
      <c r="AW130" s="30">
        <f t="shared" si="33"/>
        <v>3.75</v>
      </c>
      <c r="AX130" s="48">
        <v>91.47</v>
      </c>
      <c r="AY130" s="48">
        <v>90.3</v>
      </c>
      <c r="AZ130" s="30">
        <f t="shared" si="34"/>
        <v>2.5</v>
      </c>
      <c r="BA130" s="48">
        <v>92.2</v>
      </c>
      <c r="BB130" s="48">
        <v>89.63</v>
      </c>
      <c r="BC130" s="30">
        <f t="shared" si="35"/>
        <v>1.25</v>
      </c>
    </row>
    <row r="131" s="3" customFormat="true" ht="11.25" spans="1:55">
      <c r="A131" s="21">
        <v>127</v>
      </c>
      <c r="B131" s="22" t="s">
        <v>36</v>
      </c>
      <c r="C131" s="21" t="s">
        <v>255</v>
      </c>
      <c r="D131" s="23">
        <f t="shared" si="18"/>
        <v>67.5</v>
      </c>
      <c r="E131" s="29">
        <v>30.64</v>
      </c>
      <c r="F131" s="29">
        <v>31.73</v>
      </c>
      <c r="G131" s="30">
        <f t="shared" si="19"/>
        <v>9.375</v>
      </c>
      <c r="H131" s="29">
        <v>50</v>
      </c>
      <c r="I131" s="29">
        <v>0</v>
      </c>
      <c r="J131" s="30">
        <f t="shared" si="20"/>
        <v>5</v>
      </c>
      <c r="K131" s="29">
        <v>172.53</v>
      </c>
      <c r="L131" s="29">
        <v>179.41</v>
      </c>
      <c r="M131" s="30">
        <f t="shared" si="21"/>
        <v>5</v>
      </c>
      <c r="N131" s="31">
        <v>-33.23</v>
      </c>
      <c r="O131" s="32">
        <v>-34.62</v>
      </c>
      <c r="P131" s="30">
        <f t="shared" si="22"/>
        <v>5</v>
      </c>
      <c r="Q131" s="31">
        <v>0.12</v>
      </c>
      <c r="R131" s="32">
        <v>-16.81</v>
      </c>
      <c r="S131" s="30">
        <f t="shared" si="23"/>
        <v>5</v>
      </c>
      <c r="T131" s="29">
        <v>31.01</v>
      </c>
      <c r="U131" s="33">
        <v>32.28</v>
      </c>
      <c r="V131" s="30">
        <f t="shared" si="24"/>
        <v>5</v>
      </c>
      <c r="W131" s="29">
        <v>0</v>
      </c>
      <c r="X131" s="33">
        <v>0</v>
      </c>
      <c r="Y131" s="30">
        <f t="shared" si="25"/>
        <v>5</v>
      </c>
      <c r="Z131" s="33">
        <v>24.23</v>
      </c>
      <c r="AA131" s="33">
        <v>20.18</v>
      </c>
      <c r="AB131" s="30">
        <f t="shared" si="26"/>
        <v>3.125</v>
      </c>
      <c r="AC131" s="33">
        <v>25.94</v>
      </c>
      <c r="AD131" s="29">
        <v>25.5</v>
      </c>
      <c r="AE131" s="30">
        <f t="shared" si="27"/>
        <v>2.5</v>
      </c>
      <c r="AF131" s="29">
        <v>6.25</v>
      </c>
      <c r="AG131" s="29">
        <v>5.79</v>
      </c>
      <c r="AH131" s="30">
        <f t="shared" si="28"/>
        <v>5</v>
      </c>
      <c r="AI131" s="29">
        <v>0</v>
      </c>
      <c r="AJ131" s="29">
        <v>0</v>
      </c>
      <c r="AK131" s="30">
        <f t="shared" si="29"/>
        <v>2.5</v>
      </c>
      <c r="AL131" s="41">
        <v>0</v>
      </c>
      <c r="AM131" s="41">
        <v>0</v>
      </c>
      <c r="AN131" s="30">
        <f t="shared" si="30"/>
        <v>2.5</v>
      </c>
      <c r="AO131" s="43">
        <v>0</v>
      </c>
      <c r="AP131" s="43">
        <v>0</v>
      </c>
      <c r="AQ131" s="30">
        <f t="shared" si="31"/>
        <v>2.5</v>
      </c>
      <c r="AR131" s="29">
        <v>0</v>
      </c>
      <c r="AS131" s="29">
        <v>0</v>
      </c>
      <c r="AT131" s="30">
        <f t="shared" si="32"/>
        <v>5</v>
      </c>
      <c r="AU131" s="46">
        <v>77.29</v>
      </c>
      <c r="AV131" s="46">
        <v>71.23</v>
      </c>
      <c r="AW131" s="30">
        <f t="shared" si="33"/>
        <v>2.5</v>
      </c>
      <c r="AX131" s="48">
        <v>91.63</v>
      </c>
      <c r="AY131" s="48">
        <v>72.98</v>
      </c>
      <c r="AZ131" s="30">
        <f t="shared" si="34"/>
        <v>1.25</v>
      </c>
      <c r="BA131" s="48">
        <v>89.2</v>
      </c>
      <c r="BB131" s="48">
        <v>87.73</v>
      </c>
      <c r="BC131" s="30">
        <f t="shared" si="35"/>
        <v>1.25</v>
      </c>
    </row>
    <row r="132" s="3" customFormat="true" ht="11.25" spans="1:55">
      <c r="A132" s="51">
        <v>128</v>
      </c>
      <c r="B132" s="51" t="s">
        <v>36</v>
      </c>
      <c r="C132" s="51" t="s">
        <v>256</v>
      </c>
      <c r="D132" s="23">
        <f t="shared" si="18"/>
        <v>73.751</v>
      </c>
      <c r="E132" s="54">
        <v>33.53</v>
      </c>
      <c r="F132" s="54">
        <v>33.83</v>
      </c>
      <c r="G132" s="30">
        <f t="shared" si="19"/>
        <v>13.125</v>
      </c>
      <c r="H132" s="54">
        <v>100</v>
      </c>
      <c r="I132" s="54">
        <v>100</v>
      </c>
      <c r="J132" s="30">
        <f t="shared" si="20"/>
        <v>10</v>
      </c>
      <c r="K132" s="54">
        <v>153.24</v>
      </c>
      <c r="L132" s="54">
        <v>168.05</v>
      </c>
      <c r="M132" s="30">
        <f t="shared" si="21"/>
        <v>5</v>
      </c>
      <c r="N132" s="56">
        <v>-30.36</v>
      </c>
      <c r="O132" s="56">
        <v>45.71</v>
      </c>
      <c r="P132" s="30">
        <f t="shared" si="22"/>
        <v>2.5</v>
      </c>
      <c r="Q132" s="56">
        <v>4.54</v>
      </c>
      <c r="R132" s="56">
        <v>-10.87</v>
      </c>
      <c r="S132" s="30">
        <f t="shared" si="23"/>
        <v>5</v>
      </c>
      <c r="T132" s="54">
        <v>4.72</v>
      </c>
      <c r="U132" s="54">
        <v>5.63</v>
      </c>
      <c r="V132" s="30">
        <f t="shared" si="24"/>
        <v>5</v>
      </c>
      <c r="W132" s="54">
        <v>0</v>
      </c>
      <c r="X132" s="54">
        <v>0</v>
      </c>
      <c r="Y132" s="30">
        <f t="shared" si="25"/>
        <v>5</v>
      </c>
      <c r="Z132" s="54">
        <v>17.18</v>
      </c>
      <c r="AA132" s="54">
        <v>20.14</v>
      </c>
      <c r="AB132" s="30">
        <f t="shared" si="26"/>
        <v>2.5</v>
      </c>
      <c r="AC132" s="54">
        <v>38.1</v>
      </c>
      <c r="AD132" s="54">
        <v>31.67</v>
      </c>
      <c r="AE132" s="30">
        <f t="shared" si="27"/>
        <v>2.5</v>
      </c>
      <c r="AF132" s="54">
        <v>7.03</v>
      </c>
      <c r="AG132" s="54">
        <v>6.09</v>
      </c>
      <c r="AH132" s="30">
        <f t="shared" si="28"/>
        <v>5</v>
      </c>
      <c r="AI132" s="54">
        <v>0</v>
      </c>
      <c r="AJ132" s="54">
        <v>0</v>
      </c>
      <c r="AK132" s="30">
        <f t="shared" si="29"/>
        <v>2.5</v>
      </c>
      <c r="AL132" s="61">
        <v>0</v>
      </c>
      <c r="AM132" s="61">
        <v>0</v>
      </c>
      <c r="AN132" s="30">
        <f t="shared" si="30"/>
        <v>2.5</v>
      </c>
      <c r="AO132" s="62">
        <v>0</v>
      </c>
      <c r="AP132" s="62">
        <v>0</v>
      </c>
      <c r="AQ132" s="30">
        <f t="shared" si="31"/>
        <v>2.5</v>
      </c>
      <c r="AR132" s="54">
        <v>0</v>
      </c>
      <c r="AS132" s="54">
        <v>0</v>
      </c>
      <c r="AT132" s="30">
        <f t="shared" si="32"/>
        <v>5</v>
      </c>
      <c r="AU132" s="63">
        <v>83.12</v>
      </c>
      <c r="AV132" s="63">
        <v>76.79</v>
      </c>
      <c r="AW132" s="30">
        <f t="shared" si="33"/>
        <v>2.5</v>
      </c>
      <c r="AX132" s="65">
        <v>0</v>
      </c>
      <c r="AY132" s="65">
        <v>87.47</v>
      </c>
      <c r="AZ132" s="30">
        <f t="shared" si="34"/>
        <v>1.563</v>
      </c>
      <c r="BA132" s="65">
        <v>85.53</v>
      </c>
      <c r="BB132" s="65">
        <v>87.23</v>
      </c>
      <c r="BC132" s="30">
        <f t="shared" si="35"/>
        <v>1.563</v>
      </c>
    </row>
    <row r="133" s="3" customFormat="true" ht="11.25" spans="1:55">
      <c r="A133" s="22">
        <v>129</v>
      </c>
      <c r="B133" s="22" t="s">
        <v>16</v>
      </c>
      <c r="C133" s="22" t="s">
        <v>126</v>
      </c>
      <c r="D133" s="23">
        <f t="shared" ref="D133:D187" si="36">SUM(G133,J133,M133,P133,S133,V133,Y133,AB133,AE133,AH133,AK133,AN133,AQ133,,AT133,AW133,AZ133,BC133)</f>
        <v>59.375</v>
      </c>
      <c r="E133" s="54">
        <v>0</v>
      </c>
      <c r="F133" s="54">
        <v>0</v>
      </c>
      <c r="G133" s="30">
        <f t="shared" ref="G133:G187" si="37">IF(F133&gt;=F$189,15,IF(F133&lt;F$190,7.5,11.25)+IF(AND(F133&lt;F$189,F133&gt;E133),1.875,0))</f>
        <v>7.5</v>
      </c>
      <c r="H133" s="54">
        <v>0</v>
      </c>
      <c r="I133" s="54">
        <v>0</v>
      </c>
      <c r="J133" s="30">
        <f t="shared" ref="J133:J187" si="38">IF(I133&gt;=I$189,10,IF(I133&lt;I$190,5,7.5)+IF(AND(I133&lt;I$189,I133&gt;H133),1.25,0))</f>
        <v>5</v>
      </c>
      <c r="K133" s="55">
        <v>0</v>
      </c>
      <c r="L133" s="55">
        <v>0</v>
      </c>
      <c r="M133" s="30">
        <f t="shared" ref="M133:M187" si="39">IF(L133=0,5,IF(L133&lt;=L$189,10,IF(L133&gt;L$190,5,7.5)+IF(AND(L133&gt;L$189,L133&lt;K133),1.25,0)))</f>
        <v>5</v>
      </c>
      <c r="N133" s="57">
        <v>0</v>
      </c>
      <c r="O133" s="57">
        <v>0</v>
      </c>
      <c r="P133" s="30">
        <f t="shared" ref="P133:P187" si="40">IF(O133&lt;=O$189,5,IF(O133&gt;O$190,2.5,3.75)+IF(AND(O133&gt;O$189,O133&lt;N133),0.625,0))</f>
        <v>2.5</v>
      </c>
      <c r="Q133" s="57">
        <v>0</v>
      </c>
      <c r="R133" s="57">
        <v>0</v>
      </c>
      <c r="S133" s="30">
        <f t="shared" ref="S133:S187" si="41">IF(R133&lt;=R$189,5,IF(R133&gt;R$190,2.5,3.75)+IF(AND(R133&gt;R$189,R133&lt;Q133),0.625,0))</f>
        <v>3.75</v>
      </c>
      <c r="T133" s="55">
        <v>0</v>
      </c>
      <c r="U133" s="55">
        <v>0</v>
      </c>
      <c r="V133" s="30">
        <f t="shared" ref="V133:V187" si="42">IF(U133=0,2.5,IF(U133&lt;=U$189,5,IF(U133&gt;U$190,2.5,3.75)+IF(AND(U133&gt;U$189,U133&lt;T133),0.625,0)))</f>
        <v>2.5</v>
      </c>
      <c r="W133" s="54">
        <v>0</v>
      </c>
      <c r="X133" s="54">
        <v>0</v>
      </c>
      <c r="Y133" s="30">
        <f t="shared" ref="Y133:Y187" si="43">IF(X133&lt;=X$189,5,IF(X133&gt;X$190,2.5,3.75)+IF(AND(X133&gt;X$189,X133&lt;W133),0.625,0))</f>
        <v>5</v>
      </c>
      <c r="Z133" s="55">
        <v>0</v>
      </c>
      <c r="AA133" s="55">
        <v>0</v>
      </c>
      <c r="AB133" s="30">
        <f t="shared" ref="AB133:AB187" si="44">IF(AA133=0,2.5,IF(AA133&lt;=AA$189,5,IF(AA133&gt;AA$190,2.5,3.75)+IF(AND(AA133&gt;AA$189,AA133&lt;Z133),0.625,0)))</f>
        <v>2.5</v>
      </c>
      <c r="AC133" s="54">
        <v>33.61</v>
      </c>
      <c r="AD133" s="54">
        <v>34.43</v>
      </c>
      <c r="AE133" s="30">
        <f t="shared" ref="AE133:AE187" si="45">IF(AD133&gt;=AD$189,5,IF(AD133&lt;AD$190,2.5,3.75)+IF(AND(AD133&lt;AD$189,AD133&gt;AC133),0.625,0))</f>
        <v>3.125</v>
      </c>
      <c r="AF133" s="54">
        <v>9.77</v>
      </c>
      <c r="AG133" s="54">
        <v>8.87</v>
      </c>
      <c r="AH133" s="30">
        <f t="shared" ref="AH133:AH187" si="46">IF(AG133&lt;=AG$189,5,IF(AG133&gt;AG$190,2.5,3.75)+IF(AND(AG133&gt;AG$189,AG133&lt;AF133),0.625,0))</f>
        <v>5</v>
      </c>
      <c r="AI133" s="54">
        <v>0</v>
      </c>
      <c r="AJ133" s="54">
        <v>0</v>
      </c>
      <c r="AK133" s="30">
        <f t="shared" ref="AK133:AK187" si="47">IF(AJ133&gt;=AJ$189,5,IF(AJ133&lt;AJ$190,2.5,3.75)+IF(AND(AJ133&lt;AJ$189,AJ133&gt;AI133),0.625,0))</f>
        <v>2.5</v>
      </c>
      <c r="AL133" s="61">
        <v>0</v>
      </c>
      <c r="AM133" s="61">
        <v>0</v>
      </c>
      <c r="AN133" s="30">
        <f t="shared" ref="AN133:AN187" si="48">IF(AM133&gt;=AM$189,5,IF(AM133&lt;AM$190,2.5,3.75)+IF(AND(AM133&lt;AM$189,AM133&gt;AL133),0.625,0))</f>
        <v>2.5</v>
      </c>
      <c r="AO133" s="62">
        <v>0</v>
      </c>
      <c r="AP133" s="62">
        <v>0</v>
      </c>
      <c r="AQ133" s="30">
        <f t="shared" ref="AQ133:AQ187" si="49">IF(AP133=0,2.5,IF(AP133&lt;=AP$189,5,IF(AP133&gt;AP$190,2.5,3.75)+IF(AND(AP133&gt;AP$189,AP133&lt;AO133),0.625,0)))</f>
        <v>2.5</v>
      </c>
      <c r="AR133" s="54">
        <v>0</v>
      </c>
      <c r="AS133" s="54">
        <v>0</v>
      </c>
      <c r="AT133" s="30">
        <f t="shared" ref="AT133:AT187" si="50">IF(AS133&lt;=AS$189,5,IF(AS133&gt;AS$190,2.5,3.75)+IF(AND(AS133&gt;AS$189,AS133&lt;AR133),0.625,0))</f>
        <v>5</v>
      </c>
      <c r="AU133" s="63">
        <v>86.25</v>
      </c>
      <c r="AV133" s="63">
        <v>85.08</v>
      </c>
      <c r="AW133" s="30">
        <f t="shared" ref="AW133:AW187" si="51">IF(AV133&gt;=AV$189,5,IF(AV133&lt;AV$190,2.5,3.75)+IF(AND(AV133&lt;AV$189,AV133&gt;AU133),0.625,0))</f>
        <v>2.5</v>
      </c>
      <c r="AX133" s="65">
        <v>88.77</v>
      </c>
      <c r="AY133" s="65">
        <v>87.12</v>
      </c>
      <c r="AZ133" s="30">
        <f t="shared" ref="AZ133:AZ187" si="52">IF(AY133&gt;=AY$189,2.5,IF(AY133&lt;AY$190,1.25,1.875)+IF(AND(AY133&lt;AY$189,AY133&gt;AX133),0.313,0))</f>
        <v>1.25</v>
      </c>
      <c r="BA133" s="65">
        <v>92.42</v>
      </c>
      <c r="BB133" s="65">
        <v>90.76</v>
      </c>
      <c r="BC133" s="30">
        <f t="shared" ref="BC133:BC187" si="53">IF(BB133&gt;=BB$189,2.5,IF(BB133&lt;BB$190,1.25,1.875)+IF(AND(BB133&lt;BB$189,BB133&gt;BA133),0.313,0))</f>
        <v>1.25</v>
      </c>
    </row>
    <row r="134" s="5" customFormat="true" ht="11.25" spans="1:55">
      <c r="A134" s="22">
        <v>130</v>
      </c>
      <c r="B134" s="22" t="s">
        <v>16</v>
      </c>
      <c r="C134" s="22" t="s">
        <v>127</v>
      </c>
      <c r="D134" s="23">
        <f t="shared" si="36"/>
        <v>73.438</v>
      </c>
      <c r="E134" s="54">
        <v>37.99</v>
      </c>
      <c r="F134" s="54">
        <v>36.71</v>
      </c>
      <c r="G134" s="30">
        <f t="shared" si="37"/>
        <v>15</v>
      </c>
      <c r="H134" s="54">
        <v>0</v>
      </c>
      <c r="I134" s="54">
        <v>33.33</v>
      </c>
      <c r="J134" s="30">
        <f t="shared" si="38"/>
        <v>6.25</v>
      </c>
      <c r="K134" s="54">
        <v>128.06</v>
      </c>
      <c r="L134" s="54">
        <v>130.62</v>
      </c>
      <c r="M134" s="30">
        <f t="shared" si="39"/>
        <v>5</v>
      </c>
      <c r="N134" s="56">
        <v>7.08</v>
      </c>
      <c r="O134" s="56">
        <v>-29.91</v>
      </c>
      <c r="P134" s="30">
        <f t="shared" si="40"/>
        <v>4.375</v>
      </c>
      <c r="Q134" s="56">
        <v>25.66</v>
      </c>
      <c r="R134" s="56">
        <v>5.48</v>
      </c>
      <c r="S134" s="30">
        <f t="shared" si="41"/>
        <v>3.125</v>
      </c>
      <c r="T134" s="54">
        <v>71.65</v>
      </c>
      <c r="U134" s="54">
        <v>70.04</v>
      </c>
      <c r="V134" s="30">
        <f t="shared" si="42"/>
        <v>3.125</v>
      </c>
      <c r="W134" s="54">
        <v>0</v>
      </c>
      <c r="X134" s="54">
        <v>0</v>
      </c>
      <c r="Y134" s="30">
        <f t="shared" si="43"/>
        <v>5</v>
      </c>
      <c r="Z134" s="54">
        <v>10.3</v>
      </c>
      <c r="AA134" s="54">
        <v>10.44</v>
      </c>
      <c r="AB134" s="30">
        <f t="shared" si="44"/>
        <v>5</v>
      </c>
      <c r="AC134" s="54">
        <v>22.99</v>
      </c>
      <c r="AD134" s="54">
        <v>20.83</v>
      </c>
      <c r="AE134" s="30">
        <f t="shared" si="45"/>
        <v>2.5</v>
      </c>
      <c r="AF134" s="54">
        <v>8.75</v>
      </c>
      <c r="AG134" s="54">
        <v>8.3</v>
      </c>
      <c r="AH134" s="30">
        <f t="shared" si="46"/>
        <v>5</v>
      </c>
      <c r="AI134" s="54">
        <v>0</v>
      </c>
      <c r="AJ134" s="54">
        <v>0</v>
      </c>
      <c r="AK134" s="30">
        <f t="shared" si="47"/>
        <v>2.5</v>
      </c>
      <c r="AL134" s="61">
        <v>0</v>
      </c>
      <c r="AM134" s="61">
        <v>0</v>
      </c>
      <c r="AN134" s="30">
        <f t="shared" si="48"/>
        <v>2.5</v>
      </c>
      <c r="AO134" s="62">
        <v>0</v>
      </c>
      <c r="AP134" s="62">
        <v>0</v>
      </c>
      <c r="AQ134" s="30">
        <f t="shared" si="49"/>
        <v>2.5</v>
      </c>
      <c r="AR134" s="54">
        <v>0</v>
      </c>
      <c r="AS134" s="54">
        <v>0</v>
      </c>
      <c r="AT134" s="30">
        <f t="shared" si="50"/>
        <v>5</v>
      </c>
      <c r="AU134" s="63">
        <v>78.67</v>
      </c>
      <c r="AV134" s="63">
        <v>79.37</v>
      </c>
      <c r="AW134" s="30">
        <f t="shared" si="51"/>
        <v>3.125</v>
      </c>
      <c r="AX134" s="65">
        <v>86.65</v>
      </c>
      <c r="AY134" s="65">
        <v>88.29</v>
      </c>
      <c r="AZ134" s="30">
        <f t="shared" si="52"/>
        <v>1.563</v>
      </c>
      <c r="BA134" s="65">
        <v>91.95</v>
      </c>
      <c r="BB134" s="65">
        <v>91.88</v>
      </c>
      <c r="BC134" s="30">
        <f t="shared" si="53"/>
        <v>1.875</v>
      </c>
    </row>
    <row r="135" s="5" customFormat="true" ht="11.25" spans="1:55">
      <c r="A135" s="22">
        <v>131</v>
      </c>
      <c r="B135" s="22" t="s">
        <v>16</v>
      </c>
      <c r="C135" s="22" t="s">
        <v>128</v>
      </c>
      <c r="D135" s="23">
        <f t="shared" si="36"/>
        <v>61.25</v>
      </c>
      <c r="E135" s="54">
        <v>31.5</v>
      </c>
      <c r="F135" s="54">
        <v>28.45</v>
      </c>
      <c r="G135" s="30">
        <f t="shared" si="37"/>
        <v>7.5</v>
      </c>
      <c r="H135" s="54">
        <v>66.67</v>
      </c>
      <c r="I135" s="54">
        <v>33.33</v>
      </c>
      <c r="J135" s="30">
        <f t="shared" si="38"/>
        <v>5</v>
      </c>
      <c r="K135" s="54">
        <v>112.85</v>
      </c>
      <c r="L135" s="54">
        <v>117.39</v>
      </c>
      <c r="M135" s="30">
        <f t="shared" si="39"/>
        <v>5</v>
      </c>
      <c r="N135" s="56">
        <v>-4.95</v>
      </c>
      <c r="O135" s="56">
        <v>-52.16</v>
      </c>
      <c r="P135" s="30">
        <f t="shared" si="40"/>
        <v>5</v>
      </c>
      <c r="Q135" s="56">
        <v>4.2</v>
      </c>
      <c r="R135" s="56">
        <v>-0.32</v>
      </c>
      <c r="S135" s="30">
        <f t="shared" si="41"/>
        <v>4.375</v>
      </c>
      <c r="T135" s="54">
        <v>45.27</v>
      </c>
      <c r="U135" s="54">
        <v>45.67</v>
      </c>
      <c r="V135" s="30">
        <f t="shared" si="42"/>
        <v>3.75</v>
      </c>
      <c r="W135" s="54">
        <v>27.06</v>
      </c>
      <c r="X135" s="54">
        <v>21.01</v>
      </c>
      <c r="Y135" s="30">
        <f t="shared" si="43"/>
        <v>3.125</v>
      </c>
      <c r="Z135" s="54">
        <v>11.11</v>
      </c>
      <c r="AA135" s="54">
        <v>11.43</v>
      </c>
      <c r="AB135" s="30">
        <f t="shared" si="44"/>
        <v>3.75</v>
      </c>
      <c r="AC135" s="54">
        <v>41.04</v>
      </c>
      <c r="AD135" s="54">
        <v>41.41</v>
      </c>
      <c r="AE135" s="30">
        <f t="shared" si="45"/>
        <v>3.125</v>
      </c>
      <c r="AF135" s="54">
        <v>14.37</v>
      </c>
      <c r="AG135" s="54">
        <v>13.92</v>
      </c>
      <c r="AH135" s="30">
        <f t="shared" si="46"/>
        <v>3.125</v>
      </c>
      <c r="AI135" s="54">
        <v>27.04</v>
      </c>
      <c r="AJ135" s="54">
        <v>24.55</v>
      </c>
      <c r="AK135" s="30">
        <f t="shared" si="47"/>
        <v>2.5</v>
      </c>
      <c r="AL135" s="61">
        <v>9.8</v>
      </c>
      <c r="AM135" s="61">
        <v>14.39</v>
      </c>
      <c r="AN135" s="30">
        <f t="shared" si="48"/>
        <v>4.375</v>
      </c>
      <c r="AO135" s="61">
        <v>20.76</v>
      </c>
      <c r="AP135" s="61">
        <v>68.12</v>
      </c>
      <c r="AQ135" s="30">
        <f t="shared" si="49"/>
        <v>2.5</v>
      </c>
      <c r="AR135" s="54">
        <v>137.33</v>
      </c>
      <c r="AS135" s="54">
        <v>136.38</v>
      </c>
      <c r="AT135" s="30">
        <f t="shared" si="50"/>
        <v>3.125</v>
      </c>
      <c r="AU135" s="63">
        <v>85.29</v>
      </c>
      <c r="AV135" s="63">
        <v>81.93</v>
      </c>
      <c r="AW135" s="30">
        <f t="shared" si="51"/>
        <v>2.5</v>
      </c>
      <c r="AX135" s="65">
        <v>87.83</v>
      </c>
      <c r="AY135" s="65">
        <v>85.95</v>
      </c>
      <c r="AZ135" s="30">
        <f t="shared" si="52"/>
        <v>1.25</v>
      </c>
      <c r="BA135" s="65">
        <v>93.03</v>
      </c>
      <c r="BB135" s="65">
        <v>90.62</v>
      </c>
      <c r="BC135" s="30">
        <f t="shared" si="53"/>
        <v>1.25</v>
      </c>
    </row>
    <row r="136" s="5" customFormat="true" ht="11.25" spans="1:55">
      <c r="A136" s="22">
        <v>132</v>
      </c>
      <c r="B136" s="22" t="s">
        <v>16</v>
      </c>
      <c r="C136" s="22" t="s">
        <v>129</v>
      </c>
      <c r="D136" s="23">
        <f t="shared" si="36"/>
        <v>64.688</v>
      </c>
      <c r="E136" s="54">
        <v>34.03</v>
      </c>
      <c r="F136" s="54">
        <v>32.69</v>
      </c>
      <c r="G136" s="30">
        <f t="shared" si="37"/>
        <v>7.5</v>
      </c>
      <c r="H136" s="54">
        <v>50</v>
      </c>
      <c r="I136" s="54">
        <v>50</v>
      </c>
      <c r="J136" s="30">
        <f t="shared" si="38"/>
        <v>5</v>
      </c>
      <c r="K136" s="54">
        <v>92.02</v>
      </c>
      <c r="L136" s="54">
        <v>136.26</v>
      </c>
      <c r="M136" s="30">
        <f t="shared" si="39"/>
        <v>5</v>
      </c>
      <c r="N136" s="57">
        <v>0</v>
      </c>
      <c r="O136" s="56">
        <v>-50.86</v>
      </c>
      <c r="P136" s="30">
        <f t="shared" si="40"/>
        <v>5</v>
      </c>
      <c r="Q136" s="57">
        <v>0</v>
      </c>
      <c r="R136" s="56">
        <v>3.86</v>
      </c>
      <c r="S136" s="30">
        <f t="shared" si="41"/>
        <v>2.5</v>
      </c>
      <c r="T136" s="54">
        <v>18.24</v>
      </c>
      <c r="U136" s="54">
        <v>26.04</v>
      </c>
      <c r="V136" s="30">
        <f t="shared" si="42"/>
        <v>5</v>
      </c>
      <c r="W136" s="54">
        <v>0</v>
      </c>
      <c r="X136" s="54">
        <v>0</v>
      </c>
      <c r="Y136" s="30">
        <f t="shared" si="43"/>
        <v>5</v>
      </c>
      <c r="Z136" s="54">
        <v>14</v>
      </c>
      <c r="AA136" s="54">
        <v>15.82</v>
      </c>
      <c r="AB136" s="30">
        <f t="shared" si="44"/>
        <v>2.5</v>
      </c>
      <c r="AC136" s="54">
        <v>23.26</v>
      </c>
      <c r="AD136" s="54">
        <v>23.83</v>
      </c>
      <c r="AE136" s="30">
        <f t="shared" si="45"/>
        <v>3.125</v>
      </c>
      <c r="AF136" s="54">
        <v>7.99</v>
      </c>
      <c r="AG136" s="54">
        <v>7.51</v>
      </c>
      <c r="AH136" s="30">
        <f t="shared" si="46"/>
        <v>5</v>
      </c>
      <c r="AI136" s="54">
        <v>0</v>
      </c>
      <c r="AJ136" s="54">
        <v>0</v>
      </c>
      <c r="AK136" s="30">
        <f t="shared" si="47"/>
        <v>2.5</v>
      </c>
      <c r="AL136" s="61">
        <v>0</v>
      </c>
      <c r="AM136" s="61">
        <v>0</v>
      </c>
      <c r="AN136" s="30">
        <f t="shared" si="48"/>
        <v>2.5</v>
      </c>
      <c r="AO136" s="62">
        <v>0</v>
      </c>
      <c r="AP136" s="62">
        <v>0</v>
      </c>
      <c r="AQ136" s="30">
        <f t="shared" si="49"/>
        <v>2.5</v>
      </c>
      <c r="AR136" s="54">
        <v>0</v>
      </c>
      <c r="AS136" s="54">
        <v>0</v>
      </c>
      <c r="AT136" s="30">
        <f t="shared" si="50"/>
        <v>5</v>
      </c>
      <c r="AU136" s="63">
        <v>80.34</v>
      </c>
      <c r="AV136" s="63">
        <v>81.88</v>
      </c>
      <c r="AW136" s="30">
        <f t="shared" si="51"/>
        <v>3.125</v>
      </c>
      <c r="AX136" s="65">
        <v>87.16</v>
      </c>
      <c r="AY136" s="65">
        <v>88.21</v>
      </c>
      <c r="AZ136" s="30">
        <f t="shared" si="52"/>
        <v>1.563</v>
      </c>
      <c r="BA136" s="65">
        <v>92.55</v>
      </c>
      <c r="BB136" s="65">
        <v>92.14</v>
      </c>
      <c r="BC136" s="30">
        <f t="shared" si="53"/>
        <v>1.875</v>
      </c>
    </row>
    <row r="137" s="5" customFormat="true" ht="11.25" spans="1:55">
      <c r="A137" s="22">
        <v>133</v>
      </c>
      <c r="B137" s="22" t="s">
        <v>16</v>
      </c>
      <c r="C137" s="22" t="s">
        <v>130</v>
      </c>
      <c r="D137" s="23">
        <f t="shared" si="36"/>
        <v>77.813</v>
      </c>
      <c r="E137" s="54">
        <v>39.63</v>
      </c>
      <c r="F137" s="54">
        <v>34.81</v>
      </c>
      <c r="G137" s="30">
        <f t="shared" si="37"/>
        <v>11.25</v>
      </c>
      <c r="H137" s="54">
        <v>100</v>
      </c>
      <c r="I137" s="54">
        <v>75</v>
      </c>
      <c r="J137" s="30">
        <f t="shared" si="38"/>
        <v>10</v>
      </c>
      <c r="K137" s="54">
        <v>173.43</v>
      </c>
      <c r="L137" s="54">
        <v>169.88</v>
      </c>
      <c r="M137" s="30">
        <f t="shared" si="39"/>
        <v>6.25</v>
      </c>
      <c r="N137" s="56">
        <v>-17.87</v>
      </c>
      <c r="O137" s="56">
        <v>-76.47</v>
      </c>
      <c r="P137" s="30">
        <f t="shared" si="40"/>
        <v>5</v>
      </c>
      <c r="Q137" s="56">
        <v>17.72</v>
      </c>
      <c r="R137" s="56">
        <v>16.35</v>
      </c>
      <c r="S137" s="30">
        <f t="shared" si="41"/>
        <v>3.125</v>
      </c>
      <c r="T137" s="54">
        <v>8.29</v>
      </c>
      <c r="U137" s="54">
        <v>15.45</v>
      </c>
      <c r="V137" s="30">
        <f t="shared" si="42"/>
        <v>5</v>
      </c>
      <c r="W137" s="54">
        <v>0</v>
      </c>
      <c r="X137" s="54">
        <v>0</v>
      </c>
      <c r="Y137" s="30">
        <f t="shared" si="43"/>
        <v>5</v>
      </c>
      <c r="Z137" s="54">
        <v>11.84</v>
      </c>
      <c r="AA137" s="54">
        <v>9.65</v>
      </c>
      <c r="AB137" s="30">
        <f t="shared" si="44"/>
        <v>5</v>
      </c>
      <c r="AC137" s="54">
        <v>50.37</v>
      </c>
      <c r="AD137" s="54">
        <v>52.87</v>
      </c>
      <c r="AE137" s="30">
        <f t="shared" si="45"/>
        <v>4.375</v>
      </c>
      <c r="AF137" s="54">
        <v>11.08</v>
      </c>
      <c r="AG137" s="54">
        <v>10.16</v>
      </c>
      <c r="AH137" s="30">
        <f t="shared" si="46"/>
        <v>4.375</v>
      </c>
      <c r="AI137" s="54">
        <v>0</v>
      </c>
      <c r="AJ137" s="54">
        <v>0</v>
      </c>
      <c r="AK137" s="30">
        <f t="shared" si="47"/>
        <v>2.5</v>
      </c>
      <c r="AL137" s="61">
        <v>0</v>
      </c>
      <c r="AM137" s="61">
        <v>0</v>
      </c>
      <c r="AN137" s="30">
        <f t="shared" si="48"/>
        <v>2.5</v>
      </c>
      <c r="AO137" s="62">
        <v>0</v>
      </c>
      <c r="AP137" s="62">
        <v>0</v>
      </c>
      <c r="AQ137" s="30">
        <f t="shared" si="49"/>
        <v>2.5</v>
      </c>
      <c r="AR137" s="54">
        <v>0</v>
      </c>
      <c r="AS137" s="54">
        <v>0</v>
      </c>
      <c r="AT137" s="30">
        <f t="shared" si="50"/>
        <v>5</v>
      </c>
      <c r="AU137" s="63">
        <v>78.43</v>
      </c>
      <c r="AV137" s="63">
        <v>79.75</v>
      </c>
      <c r="AW137" s="30">
        <f t="shared" si="51"/>
        <v>3.125</v>
      </c>
      <c r="AX137" s="65">
        <v>88.37</v>
      </c>
      <c r="AY137" s="65">
        <v>88.81</v>
      </c>
      <c r="AZ137" s="30">
        <f t="shared" si="52"/>
        <v>1.563</v>
      </c>
      <c r="BA137" s="65">
        <v>91.81</v>
      </c>
      <c r="BB137" s="65">
        <v>89.98</v>
      </c>
      <c r="BC137" s="30">
        <f t="shared" si="53"/>
        <v>1.25</v>
      </c>
    </row>
    <row r="138" s="5" customFormat="true" ht="11.25" spans="1:55">
      <c r="A138" s="22">
        <v>134</v>
      </c>
      <c r="B138" s="22" t="s">
        <v>16</v>
      </c>
      <c r="C138" s="22" t="s">
        <v>131</v>
      </c>
      <c r="D138" s="23">
        <f t="shared" si="36"/>
        <v>66.563</v>
      </c>
      <c r="E138" s="54">
        <v>29.92</v>
      </c>
      <c r="F138" s="54">
        <v>29.35</v>
      </c>
      <c r="G138" s="30">
        <f t="shared" si="37"/>
        <v>7.5</v>
      </c>
      <c r="H138" s="54">
        <v>33.33</v>
      </c>
      <c r="I138" s="54">
        <v>33.33</v>
      </c>
      <c r="J138" s="30">
        <f t="shared" si="38"/>
        <v>5</v>
      </c>
      <c r="K138" s="54">
        <v>122.95</v>
      </c>
      <c r="L138" s="54">
        <v>128.72</v>
      </c>
      <c r="M138" s="30">
        <f t="shared" si="39"/>
        <v>5</v>
      </c>
      <c r="N138" s="56">
        <v>-2.69</v>
      </c>
      <c r="O138" s="56">
        <v>-36.08</v>
      </c>
      <c r="P138" s="30">
        <f t="shared" si="40"/>
        <v>5</v>
      </c>
      <c r="Q138" s="56">
        <v>5.98</v>
      </c>
      <c r="R138" s="56">
        <v>1.8</v>
      </c>
      <c r="S138" s="30">
        <f t="shared" si="41"/>
        <v>3.125</v>
      </c>
      <c r="T138" s="54">
        <v>54.64</v>
      </c>
      <c r="U138" s="54">
        <v>54.49</v>
      </c>
      <c r="V138" s="30">
        <f t="shared" si="42"/>
        <v>3.125</v>
      </c>
      <c r="W138" s="54">
        <v>9.72</v>
      </c>
      <c r="X138" s="54">
        <v>6.18</v>
      </c>
      <c r="Y138" s="30">
        <f t="shared" si="43"/>
        <v>4.375</v>
      </c>
      <c r="Z138" s="54">
        <v>12.65</v>
      </c>
      <c r="AA138" s="54">
        <v>13.41</v>
      </c>
      <c r="AB138" s="30">
        <f t="shared" si="44"/>
        <v>2.5</v>
      </c>
      <c r="AC138" s="54">
        <v>53.84</v>
      </c>
      <c r="AD138" s="54">
        <v>58.35</v>
      </c>
      <c r="AE138" s="30">
        <f t="shared" si="45"/>
        <v>4.375</v>
      </c>
      <c r="AF138" s="54">
        <v>8.34</v>
      </c>
      <c r="AG138" s="54">
        <v>8.01</v>
      </c>
      <c r="AH138" s="30">
        <f t="shared" si="46"/>
        <v>5</v>
      </c>
      <c r="AI138" s="54">
        <v>35.64</v>
      </c>
      <c r="AJ138" s="54">
        <v>35.88</v>
      </c>
      <c r="AK138" s="30">
        <f t="shared" si="47"/>
        <v>5</v>
      </c>
      <c r="AL138" s="61">
        <v>11.96</v>
      </c>
      <c r="AM138" s="61">
        <v>12.62</v>
      </c>
      <c r="AN138" s="30">
        <f t="shared" si="48"/>
        <v>3.125</v>
      </c>
      <c r="AO138" s="61">
        <v>15.92</v>
      </c>
      <c r="AP138" s="61">
        <v>39.75</v>
      </c>
      <c r="AQ138" s="30">
        <f t="shared" si="49"/>
        <v>2.5</v>
      </c>
      <c r="AR138" s="54">
        <v>93.65</v>
      </c>
      <c r="AS138" s="54">
        <v>84.63</v>
      </c>
      <c r="AT138" s="30">
        <f t="shared" si="50"/>
        <v>4.375</v>
      </c>
      <c r="AU138" s="63">
        <v>81.56</v>
      </c>
      <c r="AV138" s="63">
        <v>85.69</v>
      </c>
      <c r="AW138" s="30">
        <f t="shared" si="51"/>
        <v>3.125</v>
      </c>
      <c r="AX138" s="65">
        <v>87.52</v>
      </c>
      <c r="AY138" s="65">
        <v>87.47</v>
      </c>
      <c r="AZ138" s="30">
        <f t="shared" si="52"/>
        <v>1.25</v>
      </c>
      <c r="BA138" s="65">
        <v>91.75</v>
      </c>
      <c r="BB138" s="65">
        <v>91.8</v>
      </c>
      <c r="BC138" s="30">
        <f t="shared" si="53"/>
        <v>2.188</v>
      </c>
    </row>
    <row r="139" s="5" customFormat="true" ht="11.25" spans="1:55">
      <c r="A139" s="22">
        <v>135</v>
      </c>
      <c r="B139" s="22" t="s">
        <v>16</v>
      </c>
      <c r="C139" s="22" t="s">
        <v>132</v>
      </c>
      <c r="D139" s="23">
        <f t="shared" si="36"/>
        <v>82.188</v>
      </c>
      <c r="E139" s="54">
        <v>41.51</v>
      </c>
      <c r="F139" s="54">
        <v>40.63</v>
      </c>
      <c r="G139" s="30">
        <f t="shared" si="37"/>
        <v>15</v>
      </c>
      <c r="H139" s="54">
        <v>33.33</v>
      </c>
      <c r="I139" s="54">
        <v>66.67</v>
      </c>
      <c r="J139" s="30">
        <f t="shared" si="38"/>
        <v>10</v>
      </c>
      <c r="K139" s="54">
        <v>117.77</v>
      </c>
      <c r="L139" s="54">
        <v>109.87</v>
      </c>
      <c r="M139" s="30">
        <f t="shared" si="39"/>
        <v>10</v>
      </c>
      <c r="N139" s="56">
        <v>-2.25</v>
      </c>
      <c r="O139" s="56">
        <v>5.62</v>
      </c>
      <c r="P139" s="30">
        <f t="shared" si="40"/>
        <v>2.5</v>
      </c>
      <c r="Q139" s="56">
        <v>7.41</v>
      </c>
      <c r="R139" s="56">
        <v>-1.55</v>
      </c>
      <c r="S139" s="30">
        <f t="shared" si="41"/>
        <v>4.375</v>
      </c>
      <c r="T139" s="54">
        <v>65.2</v>
      </c>
      <c r="U139" s="54">
        <v>59.51</v>
      </c>
      <c r="V139" s="30">
        <f t="shared" si="42"/>
        <v>3.125</v>
      </c>
      <c r="W139" s="54">
        <v>1.46</v>
      </c>
      <c r="X139" s="54">
        <v>0</v>
      </c>
      <c r="Y139" s="30">
        <f t="shared" si="43"/>
        <v>5</v>
      </c>
      <c r="Z139" s="54">
        <v>12.86</v>
      </c>
      <c r="AA139" s="54">
        <v>10.85</v>
      </c>
      <c r="AB139" s="30">
        <f t="shared" si="44"/>
        <v>4.375</v>
      </c>
      <c r="AC139" s="54">
        <v>51.55</v>
      </c>
      <c r="AD139" s="54">
        <v>51.74</v>
      </c>
      <c r="AE139" s="30">
        <f t="shared" si="45"/>
        <v>3.125</v>
      </c>
      <c r="AF139" s="54">
        <v>12.02</v>
      </c>
      <c r="AG139" s="54">
        <v>11.42</v>
      </c>
      <c r="AH139" s="30">
        <f t="shared" si="46"/>
        <v>3.125</v>
      </c>
      <c r="AI139" s="54">
        <v>23.9</v>
      </c>
      <c r="AJ139" s="54">
        <v>25.51</v>
      </c>
      <c r="AK139" s="30">
        <f t="shared" si="47"/>
        <v>3.125</v>
      </c>
      <c r="AL139" s="61">
        <v>12.94</v>
      </c>
      <c r="AM139" s="61">
        <v>14.49</v>
      </c>
      <c r="AN139" s="30">
        <f t="shared" si="48"/>
        <v>4.375</v>
      </c>
      <c r="AO139" s="61">
        <v>14.15</v>
      </c>
      <c r="AP139" s="61">
        <v>16.23</v>
      </c>
      <c r="AQ139" s="30">
        <f t="shared" si="49"/>
        <v>2.5</v>
      </c>
      <c r="AR139" s="54">
        <v>126.17</v>
      </c>
      <c r="AS139" s="54">
        <v>113.46</v>
      </c>
      <c r="AT139" s="30">
        <f t="shared" si="50"/>
        <v>3.125</v>
      </c>
      <c r="AU139" s="63">
        <v>84.72</v>
      </c>
      <c r="AV139" s="63">
        <v>87.9</v>
      </c>
      <c r="AW139" s="30">
        <f t="shared" si="51"/>
        <v>4.375</v>
      </c>
      <c r="AX139" s="65">
        <v>87.09</v>
      </c>
      <c r="AY139" s="65">
        <v>90.48</v>
      </c>
      <c r="AZ139" s="30">
        <f t="shared" si="52"/>
        <v>2.5</v>
      </c>
      <c r="BA139" s="65">
        <v>89.51</v>
      </c>
      <c r="BB139" s="65">
        <v>90.8</v>
      </c>
      <c r="BC139" s="30">
        <f t="shared" si="53"/>
        <v>1.563</v>
      </c>
    </row>
    <row r="140" s="5" customFormat="true" ht="11.25" spans="1:55">
      <c r="A140" s="22">
        <v>136</v>
      </c>
      <c r="B140" s="22" t="s">
        <v>16</v>
      </c>
      <c r="C140" s="22" t="s">
        <v>133</v>
      </c>
      <c r="D140" s="23">
        <f t="shared" si="36"/>
        <v>65.625</v>
      </c>
      <c r="E140" s="54">
        <v>32.4</v>
      </c>
      <c r="F140" s="54">
        <v>31.22</v>
      </c>
      <c r="G140" s="30">
        <f t="shared" si="37"/>
        <v>7.5</v>
      </c>
      <c r="H140" s="54">
        <v>50</v>
      </c>
      <c r="I140" s="54">
        <v>25</v>
      </c>
      <c r="J140" s="30">
        <f t="shared" si="38"/>
        <v>5</v>
      </c>
      <c r="K140" s="54">
        <v>125.82</v>
      </c>
      <c r="L140" s="54">
        <v>141.69</v>
      </c>
      <c r="M140" s="30">
        <f t="shared" si="39"/>
        <v>5</v>
      </c>
      <c r="N140" s="56">
        <v>-12.4</v>
      </c>
      <c r="O140" s="56">
        <v>-38.14</v>
      </c>
      <c r="P140" s="30">
        <f t="shared" si="40"/>
        <v>5</v>
      </c>
      <c r="Q140" s="56">
        <v>2.08</v>
      </c>
      <c r="R140" s="56">
        <v>-0.48</v>
      </c>
      <c r="S140" s="30">
        <f t="shared" si="41"/>
        <v>4.375</v>
      </c>
      <c r="T140" s="54">
        <v>40.61</v>
      </c>
      <c r="U140" s="54">
        <v>40.5</v>
      </c>
      <c r="V140" s="30">
        <f t="shared" si="42"/>
        <v>4.375</v>
      </c>
      <c r="W140" s="54">
        <v>12.32</v>
      </c>
      <c r="X140" s="54">
        <v>8.23</v>
      </c>
      <c r="Y140" s="30">
        <f t="shared" si="43"/>
        <v>4.375</v>
      </c>
      <c r="Z140" s="54">
        <v>12.37</v>
      </c>
      <c r="AA140" s="54">
        <v>12</v>
      </c>
      <c r="AB140" s="30">
        <f t="shared" si="44"/>
        <v>3.125</v>
      </c>
      <c r="AC140" s="54">
        <v>45.24</v>
      </c>
      <c r="AD140" s="54">
        <v>45.1</v>
      </c>
      <c r="AE140" s="30">
        <f t="shared" si="45"/>
        <v>2.5</v>
      </c>
      <c r="AF140" s="54">
        <v>8.89</v>
      </c>
      <c r="AG140" s="54">
        <v>8.21</v>
      </c>
      <c r="AH140" s="30">
        <f t="shared" si="46"/>
        <v>5</v>
      </c>
      <c r="AI140" s="54">
        <v>28.55</v>
      </c>
      <c r="AJ140" s="54">
        <v>29.91</v>
      </c>
      <c r="AK140" s="30">
        <f t="shared" si="47"/>
        <v>5</v>
      </c>
      <c r="AL140" s="61">
        <v>9.95</v>
      </c>
      <c r="AM140" s="61">
        <v>11.44</v>
      </c>
      <c r="AN140" s="30">
        <f t="shared" si="48"/>
        <v>3.125</v>
      </c>
      <c r="AO140" s="61">
        <v>18.3</v>
      </c>
      <c r="AP140" s="61">
        <v>37.38</v>
      </c>
      <c r="AQ140" s="30">
        <f t="shared" si="49"/>
        <v>2.5</v>
      </c>
      <c r="AR140" s="54">
        <v>80.18</v>
      </c>
      <c r="AS140" s="54">
        <v>90.26</v>
      </c>
      <c r="AT140" s="30">
        <f t="shared" si="50"/>
        <v>3.75</v>
      </c>
      <c r="AU140" s="63">
        <v>84.19</v>
      </c>
      <c r="AV140" s="63">
        <v>80.68</v>
      </c>
      <c r="AW140" s="30">
        <f t="shared" si="51"/>
        <v>2.5</v>
      </c>
      <c r="AX140" s="65">
        <v>87.67</v>
      </c>
      <c r="AY140" s="65">
        <v>85.92</v>
      </c>
      <c r="AZ140" s="30">
        <f t="shared" si="52"/>
        <v>1.25</v>
      </c>
      <c r="BA140" s="65">
        <v>91.54</v>
      </c>
      <c r="BB140" s="65">
        <v>89.29</v>
      </c>
      <c r="BC140" s="30">
        <f t="shared" si="53"/>
        <v>1.25</v>
      </c>
    </row>
    <row r="141" s="5" customFormat="true" ht="11.25" spans="1:55">
      <c r="A141" s="22">
        <v>137</v>
      </c>
      <c r="B141" s="22" t="s">
        <v>16</v>
      </c>
      <c r="C141" s="22" t="s">
        <v>134</v>
      </c>
      <c r="D141" s="23">
        <f t="shared" si="36"/>
        <v>77.188</v>
      </c>
      <c r="E141" s="54">
        <v>35.59</v>
      </c>
      <c r="F141" s="54">
        <v>34.32</v>
      </c>
      <c r="G141" s="30">
        <f t="shared" si="37"/>
        <v>11.25</v>
      </c>
      <c r="H141" s="54">
        <v>100</v>
      </c>
      <c r="I141" s="54">
        <v>66.67</v>
      </c>
      <c r="J141" s="30">
        <f t="shared" si="38"/>
        <v>10</v>
      </c>
      <c r="K141" s="54">
        <v>124.35</v>
      </c>
      <c r="L141" s="54">
        <v>121.43</v>
      </c>
      <c r="M141" s="30">
        <f t="shared" si="39"/>
        <v>6.25</v>
      </c>
      <c r="N141" s="56">
        <v>-6.07</v>
      </c>
      <c r="O141" s="56">
        <v>-14.71</v>
      </c>
      <c r="P141" s="30">
        <f t="shared" si="40"/>
        <v>4.375</v>
      </c>
      <c r="Q141" s="56">
        <v>8.39</v>
      </c>
      <c r="R141" s="56">
        <v>8.74</v>
      </c>
      <c r="S141" s="30">
        <f t="shared" si="41"/>
        <v>2.5</v>
      </c>
      <c r="T141" s="54">
        <v>29.1</v>
      </c>
      <c r="U141" s="54">
        <v>36.33</v>
      </c>
      <c r="V141" s="30">
        <f t="shared" si="42"/>
        <v>3.75</v>
      </c>
      <c r="W141" s="54">
        <v>0</v>
      </c>
      <c r="X141" s="54">
        <v>0</v>
      </c>
      <c r="Y141" s="30">
        <f t="shared" si="43"/>
        <v>5</v>
      </c>
      <c r="Z141" s="54">
        <v>11.77</v>
      </c>
      <c r="AA141" s="54">
        <v>11.96</v>
      </c>
      <c r="AB141" s="30">
        <f t="shared" si="44"/>
        <v>2.5</v>
      </c>
      <c r="AC141" s="54">
        <v>56.49</v>
      </c>
      <c r="AD141" s="54">
        <v>57.85</v>
      </c>
      <c r="AE141" s="30">
        <f t="shared" si="45"/>
        <v>4.375</v>
      </c>
      <c r="AF141" s="54">
        <v>10.58</v>
      </c>
      <c r="AG141" s="54">
        <v>10.07</v>
      </c>
      <c r="AH141" s="30">
        <f t="shared" si="46"/>
        <v>4.375</v>
      </c>
      <c r="AI141" s="54">
        <v>14.58</v>
      </c>
      <c r="AJ141" s="54">
        <v>29.74</v>
      </c>
      <c r="AK141" s="30">
        <f t="shared" si="47"/>
        <v>5</v>
      </c>
      <c r="AL141" s="61">
        <v>6.82</v>
      </c>
      <c r="AM141" s="61">
        <v>13.05</v>
      </c>
      <c r="AN141" s="30">
        <f t="shared" si="48"/>
        <v>3.125</v>
      </c>
      <c r="AO141" s="61">
        <v>9.9</v>
      </c>
      <c r="AP141" s="61">
        <v>17.47</v>
      </c>
      <c r="AQ141" s="30">
        <f t="shared" si="49"/>
        <v>2.5</v>
      </c>
      <c r="AR141" s="54">
        <v>91.22</v>
      </c>
      <c r="AS141" s="54">
        <v>88.15</v>
      </c>
      <c r="AT141" s="30">
        <f t="shared" si="50"/>
        <v>4.375</v>
      </c>
      <c r="AU141" s="63">
        <v>88.29</v>
      </c>
      <c r="AV141" s="63">
        <v>86.5</v>
      </c>
      <c r="AW141" s="30">
        <f t="shared" si="51"/>
        <v>3.75</v>
      </c>
      <c r="AX141" s="65">
        <v>90.16</v>
      </c>
      <c r="AY141" s="65">
        <v>89.73</v>
      </c>
      <c r="AZ141" s="30">
        <f t="shared" si="52"/>
        <v>1.875</v>
      </c>
      <c r="BA141" s="65">
        <v>92.16</v>
      </c>
      <c r="BB141" s="65">
        <v>92.54</v>
      </c>
      <c r="BC141" s="30">
        <f t="shared" si="53"/>
        <v>2.188</v>
      </c>
    </row>
    <row r="142" s="5" customFormat="true" ht="11.25" spans="1:55">
      <c r="A142" s="22">
        <v>138</v>
      </c>
      <c r="B142" s="22" t="s">
        <v>16</v>
      </c>
      <c r="C142" s="22" t="s">
        <v>136</v>
      </c>
      <c r="D142" s="23">
        <f t="shared" si="36"/>
        <v>80.313</v>
      </c>
      <c r="E142" s="54">
        <v>33.82</v>
      </c>
      <c r="F142" s="54">
        <v>32.43</v>
      </c>
      <c r="G142" s="30">
        <f t="shared" si="37"/>
        <v>7.5</v>
      </c>
      <c r="H142" s="54">
        <v>50</v>
      </c>
      <c r="I142" s="54">
        <v>100</v>
      </c>
      <c r="J142" s="30">
        <f t="shared" si="38"/>
        <v>10</v>
      </c>
      <c r="K142" s="54">
        <v>111.78</v>
      </c>
      <c r="L142" s="54">
        <v>113.37</v>
      </c>
      <c r="M142" s="30">
        <f t="shared" si="39"/>
        <v>7.5</v>
      </c>
      <c r="N142" s="56">
        <v>-9.24</v>
      </c>
      <c r="O142" s="56">
        <v>-24.61</v>
      </c>
      <c r="P142" s="30">
        <f t="shared" si="40"/>
        <v>4.375</v>
      </c>
      <c r="Q142" s="56">
        <v>4.67</v>
      </c>
      <c r="R142" s="56">
        <v>-6.15</v>
      </c>
      <c r="S142" s="30">
        <f t="shared" si="41"/>
        <v>5</v>
      </c>
      <c r="T142" s="54">
        <v>57.92</v>
      </c>
      <c r="U142" s="54">
        <v>46.63</v>
      </c>
      <c r="V142" s="30">
        <f t="shared" si="42"/>
        <v>4.375</v>
      </c>
      <c r="W142" s="54">
        <v>0</v>
      </c>
      <c r="X142" s="54">
        <v>0</v>
      </c>
      <c r="Y142" s="30">
        <f t="shared" si="43"/>
        <v>5</v>
      </c>
      <c r="Z142" s="54">
        <v>10.03</v>
      </c>
      <c r="AA142" s="54">
        <v>10.06</v>
      </c>
      <c r="AB142" s="30">
        <f t="shared" si="44"/>
        <v>5</v>
      </c>
      <c r="AC142" s="54">
        <v>57.21</v>
      </c>
      <c r="AD142" s="54">
        <v>58.31</v>
      </c>
      <c r="AE142" s="30">
        <f t="shared" si="45"/>
        <v>4.375</v>
      </c>
      <c r="AF142" s="54">
        <v>10.07</v>
      </c>
      <c r="AG142" s="54">
        <v>8.82</v>
      </c>
      <c r="AH142" s="30">
        <f t="shared" si="46"/>
        <v>5</v>
      </c>
      <c r="AI142" s="54">
        <v>36.86</v>
      </c>
      <c r="AJ142" s="54">
        <v>35.64</v>
      </c>
      <c r="AK142" s="30">
        <f t="shared" si="47"/>
        <v>5</v>
      </c>
      <c r="AL142" s="61">
        <v>7.92</v>
      </c>
      <c r="AM142" s="61">
        <v>7.79</v>
      </c>
      <c r="AN142" s="30">
        <f t="shared" si="48"/>
        <v>2.5</v>
      </c>
      <c r="AO142" s="61">
        <v>33.2</v>
      </c>
      <c r="AP142" s="61">
        <v>39.5</v>
      </c>
      <c r="AQ142" s="30">
        <f t="shared" si="49"/>
        <v>2.5</v>
      </c>
      <c r="AR142" s="54">
        <v>79.65</v>
      </c>
      <c r="AS142" s="54">
        <v>93.76</v>
      </c>
      <c r="AT142" s="30">
        <f t="shared" si="50"/>
        <v>3.75</v>
      </c>
      <c r="AU142" s="63">
        <v>84.07</v>
      </c>
      <c r="AV142" s="63">
        <v>87.48</v>
      </c>
      <c r="AW142" s="30">
        <f t="shared" si="51"/>
        <v>4.375</v>
      </c>
      <c r="AX142" s="65">
        <v>89.31</v>
      </c>
      <c r="AY142" s="65">
        <v>90.13</v>
      </c>
      <c r="AZ142" s="30">
        <f t="shared" si="52"/>
        <v>2.5</v>
      </c>
      <c r="BA142" s="65">
        <v>89.84</v>
      </c>
      <c r="BB142" s="65">
        <v>91.67</v>
      </c>
      <c r="BC142" s="30">
        <f t="shared" si="53"/>
        <v>1.563</v>
      </c>
    </row>
    <row r="143" s="5" customFormat="true" ht="11.25" spans="1:55">
      <c r="A143" s="22">
        <v>139</v>
      </c>
      <c r="B143" s="22" t="s">
        <v>16</v>
      </c>
      <c r="C143" s="22" t="s">
        <v>137</v>
      </c>
      <c r="D143" s="23">
        <f t="shared" si="36"/>
        <v>83.438</v>
      </c>
      <c r="E143" s="54">
        <v>36.39</v>
      </c>
      <c r="F143" s="54">
        <v>35.09</v>
      </c>
      <c r="G143" s="30">
        <f t="shared" si="37"/>
        <v>11.25</v>
      </c>
      <c r="H143" s="54">
        <v>66.67</v>
      </c>
      <c r="I143" s="54">
        <v>100</v>
      </c>
      <c r="J143" s="30">
        <f t="shared" si="38"/>
        <v>10</v>
      </c>
      <c r="K143" s="54">
        <v>107.03</v>
      </c>
      <c r="L143" s="54">
        <v>104.34</v>
      </c>
      <c r="M143" s="30">
        <f t="shared" si="39"/>
        <v>10</v>
      </c>
      <c r="N143" s="56">
        <v>-5.13</v>
      </c>
      <c r="O143" s="56">
        <v>-26.47</v>
      </c>
      <c r="P143" s="30">
        <f t="shared" si="40"/>
        <v>4.375</v>
      </c>
      <c r="Q143" s="56">
        <v>3.74</v>
      </c>
      <c r="R143" s="56">
        <v>5.55</v>
      </c>
      <c r="S143" s="30">
        <f t="shared" si="41"/>
        <v>2.5</v>
      </c>
      <c r="T143" s="54">
        <v>29.19</v>
      </c>
      <c r="U143" s="54">
        <v>26.4</v>
      </c>
      <c r="V143" s="30">
        <f t="shared" si="42"/>
        <v>5</v>
      </c>
      <c r="W143" s="54">
        <v>0</v>
      </c>
      <c r="X143" s="54">
        <v>0</v>
      </c>
      <c r="Y143" s="30">
        <f t="shared" si="43"/>
        <v>5</v>
      </c>
      <c r="Z143" s="54">
        <v>10.27</v>
      </c>
      <c r="AA143" s="54">
        <v>10.13</v>
      </c>
      <c r="AB143" s="30">
        <f t="shared" si="44"/>
        <v>5</v>
      </c>
      <c r="AC143" s="54">
        <v>55.24</v>
      </c>
      <c r="AD143" s="54">
        <v>55.05</v>
      </c>
      <c r="AE143" s="30">
        <f t="shared" si="45"/>
        <v>3.75</v>
      </c>
      <c r="AF143" s="54">
        <v>7.83</v>
      </c>
      <c r="AG143" s="54">
        <v>7.7</v>
      </c>
      <c r="AH143" s="30">
        <f t="shared" si="46"/>
        <v>5</v>
      </c>
      <c r="AI143" s="54">
        <v>33.86</v>
      </c>
      <c r="AJ143" s="54">
        <v>33.44</v>
      </c>
      <c r="AK143" s="30">
        <f t="shared" si="47"/>
        <v>5</v>
      </c>
      <c r="AL143" s="61">
        <v>9.48</v>
      </c>
      <c r="AM143" s="61">
        <v>11.26</v>
      </c>
      <c r="AN143" s="30">
        <f t="shared" si="48"/>
        <v>3.125</v>
      </c>
      <c r="AO143" s="61">
        <v>15.47</v>
      </c>
      <c r="AP143" s="61">
        <v>24.81</v>
      </c>
      <c r="AQ143" s="30">
        <f t="shared" si="49"/>
        <v>2.5</v>
      </c>
      <c r="AR143" s="54">
        <v>78.18</v>
      </c>
      <c r="AS143" s="54">
        <v>69.16</v>
      </c>
      <c r="AT143" s="30">
        <f t="shared" si="50"/>
        <v>5</v>
      </c>
      <c r="AU143" s="63">
        <v>82.03</v>
      </c>
      <c r="AV143" s="63">
        <v>84.13</v>
      </c>
      <c r="AW143" s="30">
        <f t="shared" si="51"/>
        <v>3.125</v>
      </c>
      <c r="AX143" s="65">
        <v>89.55</v>
      </c>
      <c r="AY143" s="65">
        <v>79.98</v>
      </c>
      <c r="AZ143" s="30">
        <f t="shared" si="52"/>
        <v>1.25</v>
      </c>
      <c r="BA143" s="65">
        <v>90.07</v>
      </c>
      <c r="BB143" s="65">
        <v>91.26</v>
      </c>
      <c r="BC143" s="30">
        <f t="shared" si="53"/>
        <v>1.563</v>
      </c>
    </row>
    <row r="144" s="5" customFormat="true" ht="11.25" spans="1:55">
      <c r="A144" s="22">
        <v>140</v>
      </c>
      <c r="B144" s="22" t="s">
        <v>16</v>
      </c>
      <c r="C144" s="22" t="s">
        <v>140</v>
      </c>
      <c r="D144" s="23">
        <f t="shared" si="36"/>
        <v>81.875</v>
      </c>
      <c r="E144" s="54">
        <v>34.94</v>
      </c>
      <c r="F144" s="54">
        <v>34.12</v>
      </c>
      <c r="G144" s="30">
        <f t="shared" si="37"/>
        <v>11.25</v>
      </c>
      <c r="H144" s="54">
        <v>66.67</v>
      </c>
      <c r="I144" s="54">
        <v>100</v>
      </c>
      <c r="J144" s="30">
        <f t="shared" si="38"/>
        <v>10</v>
      </c>
      <c r="K144" s="54">
        <v>117.03</v>
      </c>
      <c r="L144" s="54">
        <v>108.39</v>
      </c>
      <c r="M144" s="30">
        <f t="shared" si="39"/>
        <v>10</v>
      </c>
      <c r="N144" s="56">
        <v>7.07</v>
      </c>
      <c r="O144" s="56">
        <v>-24.88</v>
      </c>
      <c r="P144" s="30">
        <f t="shared" si="40"/>
        <v>4.375</v>
      </c>
      <c r="Q144" s="56">
        <v>3.58</v>
      </c>
      <c r="R144" s="56">
        <v>7.31</v>
      </c>
      <c r="S144" s="30">
        <f t="shared" si="41"/>
        <v>2.5</v>
      </c>
      <c r="T144" s="54">
        <v>46.63</v>
      </c>
      <c r="U144" s="54">
        <v>45.87</v>
      </c>
      <c r="V144" s="30">
        <f t="shared" si="42"/>
        <v>4.375</v>
      </c>
      <c r="W144" s="54">
        <v>0</v>
      </c>
      <c r="X144" s="54">
        <v>0</v>
      </c>
      <c r="Y144" s="30">
        <f t="shared" si="43"/>
        <v>5</v>
      </c>
      <c r="Z144" s="54">
        <v>11.78</v>
      </c>
      <c r="AA144" s="54">
        <v>11.12</v>
      </c>
      <c r="AB144" s="30">
        <f t="shared" si="44"/>
        <v>4.375</v>
      </c>
      <c r="AC144" s="54">
        <v>47.28</v>
      </c>
      <c r="AD144" s="54">
        <v>47.21</v>
      </c>
      <c r="AE144" s="30">
        <f t="shared" si="45"/>
        <v>2.5</v>
      </c>
      <c r="AF144" s="54">
        <v>9.33</v>
      </c>
      <c r="AG144" s="54">
        <v>9.23</v>
      </c>
      <c r="AH144" s="30">
        <f t="shared" si="46"/>
        <v>5</v>
      </c>
      <c r="AI144" s="54">
        <v>0</v>
      </c>
      <c r="AJ144" s="54">
        <v>19.6</v>
      </c>
      <c r="AK144" s="30">
        <f t="shared" si="47"/>
        <v>3.125</v>
      </c>
      <c r="AL144" s="61">
        <v>0</v>
      </c>
      <c r="AM144" s="61">
        <v>10.15</v>
      </c>
      <c r="AN144" s="30">
        <f t="shared" si="48"/>
        <v>3.125</v>
      </c>
      <c r="AO144" s="62">
        <v>0</v>
      </c>
      <c r="AP144" s="61">
        <v>24.07</v>
      </c>
      <c r="AQ144" s="30">
        <f t="shared" si="49"/>
        <v>2.5</v>
      </c>
      <c r="AR144" s="54">
        <v>0</v>
      </c>
      <c r="AS144" s="54">
        <v>76.81</v>
      </c>
      <c r="AT144" s="30">
        <f t="shared" si="50"/>
        <v>5</v>
      </c>
      <c r="AU144" s="63">
        <v>90.56</v>
      </c>
      <c r="AV144" s="63">
        <v>89.7</v>
      </c>
      <c r="AW144" s="30">
        <f t="shared" si="51"/>
        <v>5</v>
      </c>
      <c r="AX144" s="65">
        <v>88.14</v>
      </c>
      <c r="AY144" s="65">
        <v>87.36</v>
      </c>
      <c r="AZ144" s="30">
        <f t="shared" si="52"/>
        <v>1.25</v>
      </c>
      <c r="BA144" s="65">
        <v>91.52</v>
      </c>
      <c r="BB144" s="65">
        <v>93.79</v>
      </c>
      <c r="BC144" s="30">
        <f t="shared" si="53"/>
        <v>2.5</v>
      </c>
    </row>
    <row r="145" s="5" customFormat="true" ht="11.25" spans="1:55">
      <c r="A145" s="22">
        <v>141</v>
      </c>
      <c r="B145" s="22" t="s">
        <v>17</v>
      </c>
      <c r="C145" s="22" t="s">
        <v>147</v>
      </c>
      <c r="D145" s="23">
        <f t="shared" si="36"/>
        <v>74.375</v>
      </c>
      <c r="E145" s="54">
        <v>42.92</v>
      </c>
      <c r="F145" s="54">
        <v>42.8</v>
      </c>
      <c r="G145" s="30">
        <f t="shared" si="37"/>
        <v>15</v>
      </c>
      <c r="H145" s="54">
        <v>100</v>
      </c>
      <c r="I145" s="54">
        <v>0</v>
      </c>
      <c r="J145" s="30">
        <f t="shared" si="38"/>
        <v>5</v>
      </c>
      <c r="K145" s="54">
        <v>112.95</v>
      </c>
      <c r="L145" s="54">
        <v>124.65</v>
      </c>
      <c r="M145" s="30">
        <f t="shared" si="39"/>
        <v>5</v>
      </c>
      <c r="N145" s="56">
        <v>-3.48</v>
      </c>
      <c r="O145" s="56">
        <v>-2.34</v>
      </c>
      <c r="P145" s="30">
        <f t="shared" si="40"/>
        <v>2.5</v>
      </c>
      <c r="Q145" s="56">
        <v>10.3</v>
      </c>
      <c r="R145" s="56">
        <v>-10.04</v>
      </c>
      <c r="S145" s="30">
        <f t="shared" si="41"/>
        <v>5</v>
      </c>
      <c r="T145" s="54">
        <v>19.1</v>
      </c>
      <c r="U145" s="54">
        <v>16.13</v>
      </c>
      <c r="V145" s="30">
        <f t="shared" si="42"/>
        <v>5</v>
      </c>
      <c r="W145" s="54">
        <v>0</v>
      </c>
      <c r="X145" s="54">
        <v>0</v>
      </c>
      <c r="Y145" s="30">
        <f t="shared" si="43"/>
        <v>5</v>
      </c>
      <c r="Z145" s="54">
        <v>10.01</v>
      </c>
      <c r="AA145" s="54">
        <v>11.75</v>
      </c>
      <c r="AB145" s="30">
        <f t="shared" si="44"/>
        <v>3.75</v>
      </c>
      <c r="AC145" s="54">
        <v>46.34</v>
      </c>
      <c r="AD145" s="54">
        <v>46.3</v>
      </c>
      <c r="AE145" s="30">
        <f t="shared" si="45"/>
        <v>2.5</v>
      </c>
      <c r="AF145" s="54">
        <v>10.09</v>
      </c>
      <c r="AG145" s="54">
        <v>9.48</v>
      </c>
      <c r="AH145" s="30">
        <f t="shared" si="46"/>
        <v>4.375</v>
      </c>
      <c r="AI145" s="54">
        <v>0</v>
      </c>
      <c r="AJ145" s="54">
        <v>0</v>
      </c>
      <c r="AK145" s="30">
        <f t="shared" si="47"/>
        <v>2.5</v>
      </c>
      <c r="AL145" s="61">
        <v>0</v>
      </c>
      <c r="AM145" s="61">
        <v>0</v>
      </c>
      <c r="AN145" s="30">
        <f t="shared" si="48"/>
        <v>2.5</v>
      </c>
      <c r="AO145" s="62">
        <v>0</v>
      </c>
      <c r="AP145" s="62">
        <v>0</v>
      </c>
      <c r="AQ145" s="30">
        <f t="shared" si="49"/>
        <v>2.5</v>
      </c>
      <c r="AR145" s="54">
        <v>0</v>
      </c>
      <c r="AS145" s="54">
        <v>0</v>
      </c>
      <c r="AT145" s="30">
        <f t="shared" si="50"/>
        <v>5</v>
      </c>
      <c r="AU145" s="63">
        <v>86.81</v>
      </c>
      <c r="AV145" s="63">
        <v>87.05</v>
      </c>
      <c r="AW145" s="30">
        <f t="shared" si="51"/>
        <v>4.375</v>
      </c>
      <c r="AX145" s="65">
        <v>88.71</v>
      </c>
      <c r="AY145" s="65">
        <v>90.34</v>
      </c>
      <c r="AZ145" s="30">
        <f t="shared" si="52"/>
        <v>2.5</v>
      </c>
      <c r="BA145" s="65">
        <v>94.54</v>
      </c>
      <c r="BB145" s="65">
        <v>92.78</v>
      </c>
      <c r="BC145" s="30">
        <f t="shared" si="53"/>
        <v>1.875</v>
      </c>
    </row>
    <row r="146" s="5" customFormat="true" ht="11.25" spans="1:55">
      <c r="A146" s="22">
        <v>142</v>
      </c>
      <c r="B146" s="22" t="s">
        <v>17</v>
      </c>
      <c r="C146" s="22" t="s">
        <v>148</v>
      </c>
      <c r="D146" s="23">
        <f t="shared" si="36"/>
        <v>76.875</v>
      </c>
      <c r="E146" s="54">
        <v>33.67</v>
      </c>
      <c r="F146" s="54">
        <v>34.72</v>
      </c>
      <c r="G146" s="30">
        <f t="shared" si="37"/>
        <v>13.125</v>
      </c>
      <c r="H146" s="54">
        <v>100</v>
      </c>
      <c r="I146" s="54">
        <v>50</v>
      </c>
      <c r="J146" s="30">
        <f t="shared" si="38"/>
        <v>5</v>
      </c>
      <c r="K146" s="54">
        <v>116.78</v>
      </c>
      <c r="L146" s="54">
        <v>120.84</v>
      </c>
      <c r="M146" s="30">
        <f t="shared" si="39"/>
        <v>5</v>
      </c>
      <c r="N146" s="56">
        <v>-22.22</v>
      </c>
      <c r="O146" s="56">
        <v>0.92</v>
      </c>
      <c r="P146" s="30">
        <f t="shared" si="40"/>
        <v>2.5</v>
      </c>
      <c r="Q146" s="56">
        <v>-0.59</v>
      </c>
      <c r="R146" s="56">
        <v>-7.09</v>
      </c>
      <c r="S146" s="30">
        <f t="shared" si="41"/>
        <v>5</v>
      </c>
      <c r="T146" s="54">
        <v>20.88</v>
      </c>
      <c r="U146" s="54">
        <v>16.08</v>
      </c>
      <c r="V146" s="30">
        <f t="shared" si="42"/>
        <v>5</v>
      </c>
      <c r="W146" s="54">
        <v>3.87</v>
      </c>
      <c r="X146" s="54">
        <v>2.09</v>
      </c>
      <c r="Y146" s="30">
        <f t="shared" si="43"/>
        <v>5</v>
      </c>
      <c r="Z146" s="54">
        <v>9.25</v>
      </c>
      <c r="AA146" s="54">
        <v>9.43</v>
      </c>
      <c r="AB146" s="30">
        <f t="shared" si="44"/>
        <v>5</v>
      </c>
      <c r="AC146" s="54">
        <v>67.72</v>
      </c>
      <c r="AD146" s="54">
        <v>71.11</v>
      </c>
      <c r="AE146" s="30">
        <f t="shared" si="45"/>
        <v>5</v>
      </c>
      <c r="AF146" s="54">
        <v>8.18</v>
      </c>
      <c r="AG146" s="54">
        <v>7.96</v>
      </c>
      <c r="AH146" s="30">
        <f t="shared" si="46"/>
        <v>5</v>
      </c>
      <c r="AI146" s="54">
        <v>0</v>
      </c>
      <c r="AJ146" s="54">
        <v>28.87</v>
      </c>
      <c r="AK146" s="30">
        <f t="shared" si="47"/>
        <v>5</v>
      </c>
      <c r="AL146" s="61">
        <v>0</v>
      </c>
      <c r="AM146" s="61">
        <v>14.07</v>
      </c>
      <c r="AN146" s="30">
        <f t="shared" si="48"/>
        <v>3.125</v>
      </c>
      <c r="AO146" s="62">
        <v>0</v>
      </c>
      <c r="AP146" s="61">
        <v>29.12</v>
      </c>
      <c r="AQ146" s="30">
        <f t="shared" si="49"/>
        <v>2.5</v>
      </c>
      <c r="AR146" s="54">
        <v>0</v>
      </c>
      <c r="AS146" s="54">
        <v>76.02</v>
      </c>
      <c r="AT146" s="30">
        <f t="shared" si="50"/>
        <v>5</v>
      </c>
      <c r="AU146" s="63">
        <v>77.91</v>
      </c>
      <c r="AV146" s="63">
        <v>81.46</v>
      </c>
      <c r="AW146" s="30">
        <f t="shared" si="51"/>
        <v>3.125</v>
      </c>
      <c r="AX146" s="65">
        <v>87.23</v>
      </c>
      <c r="AY146" s="65">
        <v>86.87</v>
      </c>
      <c r="AZ146" s="30">
        <f t="shared" si="52"/>
        <v>1.25</v>
      </c>
      <c r="BA146" s="65">
        <v>91.22</v>
      </c>
      <c r="BB146" s="65">
        <v>87.06</v>
      </c>
      <c r="BC146" s="30">
        <f t="shared" si="53"/>
        <v>1.25</v>
      </c>
    </row>
    <row r="147" s="5" customFormat="true" ht="11.25" spans="1:55">
      <c r="A147" s="22">
        <v>143</v>
      </c>
      <c r="B147" s="22" t="s">
        <v>18</v>
      </c>
      <c r="C147" s="22" t="s">
        <v>150</v>
      </c>
      <c r="D147" s="23">
        <f t="shared" si="36"/>
        <v>71.563</v>
      </c>
      <c r="E147" s="54">
        <v>28.71</v>
      </c>
      <c r="F147" s="54">
        <v>28.92</v>
      </c>
      <c r="G147" s="30">
        <f t="shared" si="37"/>
        <v>9.375</v>
      </c>
      <c r="H147" s="54">
        <v>50</v>
      </c>
      <c r="I147" s="54">
        <v>0</v>
      </c>
      <c r="J147" s="30">
        <f t="shared" si="38"/>
        <v>5</v>
      </c>
      <c r="K147" s="54">
        <v>108.98</v>
      </c>
      <c r="L147" s="54">
        <v>112.4</v>
      </c>
      <c r="M147" s="30">
        <f t="shared" si="39"/>
        <v>10</v>
      </c>
      <c r="N147" s="56">
        <v>-7.82</v>
      </c>
      <c r="O147" s="56">
        <v>31.91</v>
      </c>
      <c r="P147" s="30">
        <f t="shared" si="40"/>
        <v>2.5</v>
      </c>
      <c r="Q147" s="56">
        <v>-2.3</v>
      </c>
      <c r="R147" s="56">
        <v>-10.17</v>
      </c>
      <c r="S147" s="30">
        <f t="shared" si="41"/>
        <v>5</v>
      </c>
      <c r="T147" s="54">
        <v>43.66</v>
      </c>
      <c r="U147" s="54">
        <v>55.87</v>
      </c>
      <c r="V147" s="30">
        <f t="shared" si="42"/>
        <v>2.5</v>
      </c>
      <c r="W147" s="54">
        <v>0</v>
      </c>
      <c r="X147" s="54">
        <v>0</v>
      </c>
      <c r="Y147" s="30">
        <f t="shared" si="43"/>
        <v>5</v>
      </c>
      <c r="Z147" s="54">
        <v>11.04</v>
      </c>
      <c r="AA147" s="54">
        <v>12.69</v>
      </c>
      <c r="AB147" s="30">
        <f t="shared" si="44"/>
        <v>2.5</v>
      </c>
      <c r="AC147" s="54">
        <v>41.66</v>
      </c>
      <c r="AD147" s="54">
        <v>42.66</v>
      </c>
      <c r="AE147" s="30">
        <f t="shared" si="45"/>
        <v>3.125</v>
      </c>
      <c r="AF147" s="54">
        <v>9.49</v>
      </c>
      <c r="AG147" s="54">
        <v>8.56</v>
      </c>
      <c r="AH147" s="30">
        <f t="shared" si="46"/>
        <v>5</v>
      </c>
      <c r="AI147" s="54">
        <v>35.2</v>
      </c>
      <c r="AJ147" s="54">
        <v>36.09</v>
      </c>
      <c r="AK147" s="30">
        <f t="shared" si="47"/>
        <v>5</v>
      </c>
      <c r="AL147" s="61">
        <v>6.6</v>
      </c>
      <c r="AM147" s="61">
        <v>8.7</v>
      </c>
      <c r="AN147" s="30">
        <f t="shared" si="48"/>
        <v>3.125</v>
      </c>
      <c r="AO147" s="61">
        <v>14.93</v>
      </c>
      <c r="AP147" s="61">
        <v>38.09</v>
      </c>
      <c r="AQ147" s="30">
        <f t="shared" si="49"/>
        <v>2.5</v>
      </c>
      <c r="AR147" s="54">
        <v>84.15</v>
      </c>
      <c r="AS147" s="54">
        <v>103.69</v>
      </c>
      <c r="AT147" s="30">
        <f t="shared" si="50"/>
        <v>2.5</v>
      </c>
      <c r="AU147" s="63">
        <v>86.29</v>
      </c>
      <c r="AV147" s="63">
        <v>88.25</v>
      </c>
      <c r="AW147" s="30">
        <f t="shared" si="51"/>
        <v>4.375</v>
      </c>
      <c r="AX147" s="65">
        <v>86.66</v>
      </c>
      <c r="AY147" s="65">
        <v>89.55</v>
      </c>
      <c r="AZ147" s="30">
        <f t="shared" si="52"/>
        <v>2.188</v>
      </c>
      <c r="BA147" s="65">
        <v>93.34</v>
      </c>
      <c r="BB147" s="65">
        <v>91.77</v>
      </c>
      <c r="BC147" s="30">
        <f t="shared" si="53"/>
        <v>1.875</v>
      </c>
    </row>
    <row r="148" s="5" customFormat="true" ht="11.25" spans="1:55">
      <c r="A148" s="22">
        <v>144</v>
      </c>
      <c r="B148" s="22" t="s">
        <v>18</v>
      </c>
      <c r="C148" s="22" t="s">
        <v>151</v>
      </c>
      <c r="D148" s="23">
        <f t="shared" si="36"/>
        <v>66.25</v>
      </c>
      <c r="E148" s="54">
        <v>27.74</v>
      </c>
      <c r="F148" s="54">
        <v>29.45</v>
      </c>
      <c r="G148" s="30">
        <f t="shared" si="37"/>
        <v>9.375</v>
      </c>
      <c r="H148" s="54">
        <v>0</v>
      </c>
      <c r="I148" s="54">
        <v>50</v>
      </c>
      <c r="J148" s="30">
        <f t="shared" si="38"/>
        <v>6.25</v>
      </c>
      <c r="K148" s="54">
        <v>119.8</v>
      </c>
      <c r="L148" s="54">
        <v>120.06</v>
      </c>
      <c r="M148" s="30">
        <f t="shared" si="39"/>
        <v>5</v>
      </c>
      <c r="N148" s="56">
        <v>0.11</v>
      </c>
      <c r="O148" s="56">
        <v>15.69</v>
      </c>
      <c r="P148" s="30">
        <f t="shared" si="40"/>
        <v>2.5</v>
      </c>
      <c r="Q148" s="56">
        <v>-4.45</v>
      </c>
      <c r="R148" s="56">
        <v>2.7</v>
      </c>
      <c r="S148" s="30">
        <f t="shared" si="41"/>
        <v>2.5</v>
      </c>
      <c r="T148" s="54">
        <v>79.83</v>
      </c>
      <c r="U148" s="54">
        <v>72.67</v>
      </c>
      <c r="V148" s="30">
        <f t="shared" si="42"/>
        <v>3.125</v>
      </c>
      <c r="W148" s="54">
        <v>17.84</v>
      </c>
      <c r="X148" s="54">
        <v>3.6</v>
      </c>
      <c r="Y148" s="30">
        <f t="shared" si="43"/>
        <v>5</v>
      </c>
      <c r="Z148" s="54">
        <v>6.33</v>
      </c>
      <c r="AA148" s="54">
        <v>4.77</v>
      </c>
      <c r="AB148" s="30">
        <f t="shared" si="44"/>
        <v>5</v>
      </c>
      <c r="AC148" s="54">
        <v>54.1</v>
      </c>
      <c r="AD148" s="54">
        <v>52.18</v>
      </c>
      <c r="AE148" s="30">
        <f t="shared" si="45"/>
        <v>2.5</v>
      </c>
      <c r="AF148" s="54">
        <v>11.61</v>
      </c>
      <c r="AG148" s="54">
        <v>10.65</v>
      </c>
      <c r="AH148" s="30">
        <f t="shared" si="46"/>
        <v>3.125</v>
      </c>
      <c r="AI148" s="54">
        <v>0</v>
      </c>
      <c r="AJ148" s="54">
        <v>0</v>
      </c>
      <c r="AK148" s="30">
        <f t="shared" si="47"/>
        <v>2.5</v>
      </c>
      <c r="AL148" s="61">
        <v>0</v>
      </c>
      <c r="AM148" s="61">
        <v>0</v>
      </c>
      <c r="AN148" s="30">
        <f t="shared" si="48"/>
        <v>2.5</v>
      </c>
      <c r="AO148" s="62">
        <v>0</v>
      </c>
      <c r="AP148" s="62">
        <v>0</v>
      </c>
      <c r="AQ148" s="30">
        <f t="shared" si="49"/>
        <v>2.5</v>
      </c>
      <c r="AR148" s="54">
        <v>0</v>
      </c>
      <c r="AS148" s="54">
        <v>0</v>
      </c>
      <c r="AT148" s="30">
        <f t="shared" si="50"/>
        <v>5</v>
      </c>
      <c r="AU148" s="63">
        <v>91.97</v>
      </c>
      <c r="AV148" s="63">
        <v>92.64</v>
      </c>
      <c r="AW148" s="30">
        <f t="shared" si="51"/>
        <v>5</v>
      </c>
      <c r="AX148" s="65">
        <v>90.38</v>
      </c>
      <c r="AY148" s="65">
        <v>89.72</v>
      </c>
      <c r="AZ148" s="30">
        <f t="shared" si="52"/>
        <v>1.875</v>
      </c>
      <c r="BA148" s="65">
        <v>93.86</v>
      </c>
      <c r="BB148" s="65">
        <v>94.71</v>
      </c>
      <c r="BC148" s="30">
        <f t="shared" si="53"/>
        <v>2.5</v>
      </c>
    </row>
    <row r="149" s="5" customFormat="true" ht="11.25" spans="1:55">
      <c r="A149" s="22">
        <v>145</v>
      </c>
      <c r="B149" s="22" t="s">
        <v>18</v>
      </c>
      <c r="C149" s="22" t="s">
        <v>152</v>
      </c>
      <c r="D149" s="23">
        <f t="shared" si="36"/>
        <v>75</v>
      </c>
      <c r="E149" s="54">
        <v>40</v>
      </c>
      <c r="F149" s="54">
        <v>41.16</v>
      </c>
      <c r="G149" s="30">
        <f t="shared" si="37"/>
        <v>15</v>
      </c>
      <c r="H149" s="54">
        <v>33.33</v>
      </c>
      <c r="I149" s="54">
        <v>0</v>
      </c>
      <c r="J149" s="30">
        <f t="shared" si="38"/>
        <v>5</v>
      </c>
      <c r="K149" s="54">
        <v>105.71</v>
      </c>
      <c r="L149" s="54">
        <v>116.98</v>
      </c>
      <c r="M149" s="30">
        <f t="shared" si="39"/>
        <v>7.5</v>
      </c>
      <c r="N149" s="56">
        <v>-6.57</v>
      </c>
      <c r="O149" s="56">
        <v>7.03</v>
      </c>
      <c r="P149" s="30">
        <f t="shared" si="40"/>
        <v>2.5</v>
      </c>
      <c r="Q149" s="56">
        <v>-4.41</v>
      </c>
      <c r="R149" s="56">
        <v>-2.92</v>
      </c>
      <c r="S149" s="30">
        <f t="shared" si="41"/>
        <v>3.75</v>
      </c>
      <c r="T149" s="54">
        <v>25.28</v>
      </c>
      <c r="U149" s="54">
        <v>32.35</v>
      </c>
      <c r="V149" s="30">
        <f t="shared" si="42"/>
        <v>5</v>
      </c>
      <c r="W149" s="54">
        <v>0</v>
      </c>
      <c r="X149" s="54">
        <v>0</v>
      </c>
      <c r="Y149" s="30">
        <f t="shared" si="43"/>
        <v>5</v>
      </c>
      <c r="Z149" s="54">
        <v>10.15</v>
      </c>
      <c r="AA149" s="54">
        <v>11.2</v>
      </c>
      <c r="AB149" s="30">
        <f t="shared" si="44"/>
        <v>3.75</v>
      </c>
      <c r="AC149" s="54">
        <v>64.64</v>
      </c>
      <c r="AD149" s="54">
        <v>63.74</v>
      </c>
      <c r="AE149" s="30">
        <f t="shared" si="45"/>
        <v>5</v>
      </c>
      <c r="AF149" s="54">
        <v>8.46</v>
      </c>
      <c r="AG149" s="54">
        <v>8.06</v>
      </c>
      <c r="AH149" s="30">
        <f t="shared" si="46"/>
        <v>5</v>
      </c>
      <c r="AI149" s="54">
        <v>23.89</v>
      </c>
      <c r="AJ149" s="54">
        <v>26</v>
      </c>
      <c r="AK149" s="30">
        <f t="shared" si="47"/>
        <v>3.125</v>
      </c>
      <c r="AL149" s="61">
        <v>7.21</v>
      </c>
      <c r="AM149" s="61">
        <v>9.08</v>
      </c>
      <c r="AN149" s="30">
        <f t="shared" si="48"/>
        <v>3.125</v>
      </c>
      <c r="AO149" s="61">
        <v>19.41</v>
      </c>
      <c r="AP149" s="61">
        <v>25.42</v>
      </c>
      <c r="AQ149" s="30">
        <f t="shared" si="49"/>
        <v>2.5</v>
      </c>
      <c r="AR149" s="54">
        <v>130.19</v>
      </c>
      <c r="AS149" s="54">
        <v>136.71</v>
      </c>
      <c r="AT149" s="30">
        <f t="shared" si="50"/>
        <v>2.5</v>
      </c>
      <c r="AU149" s="63">
        <v>84.51</v>
      </c>
      <c r="AV149" s="63">
        <v>85.39</v>
      </c>
      <c r="AW149" s="30">
        <f t="shared" si="51"/>
        <v>3.125</v>
      </c>
      <c r="AX149" s="65">
        <v>85.59</v>
      </c>
      <c r="AY149" s="65">
        <v>82.65</v>
      </c>
      <c r="AZ149" s="30">
        <f t="shared" si="52"/>
        <v>1.25</v>
      </c>
      <c r="BA149" s="65">
        <v>93.51</v>
      </c>
      <c r="BB149" s="65">
        <v>92.54</v>
      </c>
      <c r="BC149" s="30">
        <f t="shared" si="53"/>
        <v>1.875</v>
      </c>
    </row>
    <row r="150" s="5" customFormat="true" ht="11.25" spans="1:55">
      <c r="A150" s="22">
        <v>146</v>
      </c>
      <c r="B150" s="22" t="s">
        <v>19</v>
      </c>
      <c r="C150" s="22" t="s">
        <v>154</v>
      </c>
      <c r="D150" s="23">
        <f t="shared" si="36"/>
        <v>71.875</v>
      </c>
      <c r="E150" s="54">
        <v>33.26</v>
      </c>
      <c r="F150" s="54">
        <v>34.2</v>
      </c>
      <c r="G150" s="30">
        <f t="shared" si="37"/>
        <v>13.125</v>
      </c>
      <c r="H150" s="54">
        <v>100</v>
      </c>
      <c r="I150" s="54">
        <v>50</v>
      </c>
      <c r="J150" s="30">
        <f t="shared" si="38"/>
        <v>5</v>
      </c>
      <c r="K150" s="54">
        <v>238.11</v>
      </c>
      <c r="L150" s="54">
        <v>278.84</v>
      </c>
      <c r="M150" s="30">
        <f t="shared" si="39"/>
        <v>5</v>
      </c>
      <c r="N150" s="56">
        <v>-11.18</v>
      </c>
      <c r="O150" s="56">
        <v>-18.04</v>
      </c>
      <c r="P150" s="30">
        <f t="shared" si="40"/>
        <v>4.375</v>
      </c>
      <c r="Q150" s="56">
        <v>4.37</v>
      </c>
      <c r="R150" s="56">
        <v>6.85</v>
      </c>
      <c r="S150" s="30">
        <f t="shared" si="41"/>
        <v>2.5</v>
      </c>
      <c r="T150" s="54">
        <v>77.75</v>
      </c>
      <c r="U150" s="54">
        <v>70.16</v>
      </c>
      <c r="V150" s="30">
        <f t="shared" si="42"/>
        <v>3.125</v>
      </c>
      <c r="W150" s="54">
        <v>0.01</v>
      </c>
      <c r="X150" s="54">
        <v>0.01</v>
      </c>
      <c r="Y150" s="30">
        <f t="shared" si="43"/>
        <v>5</v>
      </c>
      <c r="Z150" s="54">
        <v>6.74</v>
      </c>
      <c r="AA150" s="54">
        <v>8.61</v>
      </c>
      <c r="AB150" s="30">
        <f t="shared" si="44"/>
        <v>5</v>
      </c>
      <c r="AC150" s="54">
        <v>34.03</v>
      </c>
      <c r="AD150" s="54">
        <v>31.73</v>
      </c>
      <c r="AE150" s="30">
        <f t="shared" si="45"/>
        <v>2.5</v>
      </c>
      <c r="AF150" s="54">
        <v>9.34</v>
      </c>
      <c r="AG150" s="54">
        <v>8.51</v>
      </c>
      <c r="AH150" s="30">
        <f t="shared" si="46"/>
        <v>5</v>
      </c>
      <c r="AI150" s="54">
        <v>0</v>
      </c>
      <c r="AJ150" s="54">
        <v>0</v>
      </c>
      <c r="AK150" s="30">
        <f t="shared" si="47"/>
        <v>2.5</v>
      </c>
      <c r="AL150" s="61">
        <v>0</v>
      </c>
      <c r="AM150" s="61">
        <v>0</v>
      </c>
      <c r="AN150" s="30">
        <f t="shared" si="48"/>
        <v>2.5</v>
      </c>
      <c r="AO150" s="62">
        <v>0</v>
      </c>
      <c r="AP150" s="62">
        <v>0</v>
      </c>
      <c r="AQ150" s="30">
        <f t="shared" si="49"/>
        <v>2.5</v>
      </c>
      <c r="AR150" s="54">
        <v>0</v>
      </c>
      <c r="AS150" s="54">
        <v>0</v>
      </c>
      <c r="AT150" s="30">
        <f t="shared" si="50"/>
        <v>5</v>
      </c>
      <c r="AU150" s="63">
        <v>89.21</v>
      </c>
      <c r="AV150" s="63">
        <v>86.76</v>
      </c>
      <c r="AW150" s="30">
        <f t="shared" si="51"/>
        <v>3.75</v>
      </c>
      <c r="AX150" s="65">
        <v>89.39</v>
      </c>
      <c r="AY150" s="65">
        <v>90.87</v>
      </c>
      <c r="AZ150" s="30">
        <f t="shared" si="52"/>
        <v>2.5</v>
      </c>
      <c r="BA150" s="65">
        <v>94.86</v>
      </c>
      <c r="BB150" s="65">
        <v>95.52</v>
      </c>
      <c r="BC150" s="30">
        <f t="shared" si="53"/>
        <v>2.5</v>
      </c>
    </row>
    <row r="151" s="5" customFormat="true" ht="11.25" spans="1:55">
      <c r="A151" s="22">
        <v>147</v>
      </c>
      <c r="B151" s="22" t="s">
        <v>19</v>
      </c>
      <c r="C151" s="22" t="s">
        <v>155</v>
      </c>
      <c r="D151" s="23">
        <f t="shared" si="36"/>
        <v>72.5</v>
      </c>
      <c r="E151" s="54">
        <v>37.39</v>
      </c>
      <c r="F151" s="54">
        <v>39.98</v>
      </c>
      <c r="G151" s="30">
        <f t="shared" si="37"/>
        <v>15</v>
      </c>
      <c r="H151" s="54">
        <v>0</v>
      </c>
      <c r="I151" s="54">
        <v>0</v>
      </c>
      <c r="J151" s="30">
        <f t="shared" si="38"/>
        <v>5</v>
      </c>
      <c r="K151" s="54">
        <v>221.45</v>
      </c>
      <c r="L151" s="54">
        <v>373.42</v>
      </c>
      <c r="M151" s="30">
        <f t="shared" si="39"/>
        <v>5</v>
      </c>
      <c r="N151" s="56">
        <v>7.92</v>
      </c>
      <c r="O151" s="56">
        <v>7.33</v>
      </c>
      <c r="P151" s="30">
        <f t="shared" si="40"/>
        <v>3.125</v>
      </c>
      <c r="Q151" s="56">
        <v>-5.53</v>
      </c>
      <c r="R151" s="56">
        <v>-6.94</v>
      </c>
      <c r="S151" s="30">
        <f t="shared" si="41"/>
        <v>5</v>
      </c>
      <c r="T151" s="54">
        <v>19.91</v>
      </c>
      <c r="U151" s="54">
        <v>13.41</v>
      </c>
      <c r="V151" s="30">
        <f t="shared" si="42"/>
        <v>5</v>
      </c>
      <c r="W151" s="54">
        <v>0</v>
      </c>
      <c r="X151" s="54">
        <v>0</v>
      </c>
      <c r="Y151" s="30">
        <f t="shared" si="43"/>
        <v>5</v>
      </c>
      <c r="Z151" s="54">
        <v>38.3</v>
      </c>
      <c r="AA151" s="54">
        <v>55.38</v>
      </c>
      <c r="AB151" s="30">
        <f t="shared" si="44"/>
        <v>2.5</v>
      </c>
      <c r="AC151" s="54">
        <v>60.86</v>
      </c>
      <c r="AD151" s="54">
        <v>55.94</v>
      </c>
      <c r="AE151" s="30">
        <f t="shared" si="45"/>
        <v>3.75</v>
      </c>
      <c r="AF151" s="54">
        <v>26.01</v>
      </c>
      <c r="AG151" s="54">
        <v>24.93</v>
      </c>
      <c r="AH151" s="30">
        <f t="shared" si="46"/>
        <v>3.125</v>
      </c>
      <c r="AI151" s="54">
        <v>0</v>
      </c>
      <c r="AJ151" s="54">
        <v>0</v>
      </c>
      <c r="AK151" s="30">
        <f t="shared" si="47"/>
        <v>2.5</v>
      </c>
      <c r="AL151" s="61">
        <v>0</v>
      </c>
      <c r="AM151" s="61">
        <v>0</v>
      </c>
      <c r="AN151" s="30">
        <f t="shared" si="48"/>
        <v>2.5</v>
      </c>
      <c r="AO151" s="62">
        <v>0</v>
      </c>
      <c r="AP151" s="62">
        <v>0</v>
      </c>
      <c r="AQ151" s="30">
        <f t="shared" si="49"/>
        <v>2.5</v>
      </c>
      <c r="AR151" s="54">
        <v>0</v>
      </c>
      <c r="AS151" s="54">
        <v>0</v>
      </c>
      <c r="AT151" s="30">
        <f t="shared" si="50"/>
        <v>5</v>
      </c>
      <c r="AU151" s="63">
        <v>89.76</v>
      </c>
      <c r="AV151" s="63">
        <v>92.27</v>
      </c>
      <c r="AW151" s="30">
        <f t="shared" si="51"/>
        <v>5</v>
      </c>
      <c r="AX151" s="65">
        <v>91.25</v>
      </c>
      <c r="AY151" s="65">
        <v>87.76</v>
      </c>
      <c r="AZ151" s="30">
        <f t="shared" si="52"/>
        <v>1.25</v>
      </c>
      <c r="BA151" s="65">
        <v>92.36</v>
      </c>
      <c r="BB151" s="65">
        <v>89.83</v>
      </c>
      <c r="BC151" s="30">
        <f t="shared" si="53"/>
        <v>1.25</v>
      </c>
    </row>
    <row r="152" s="5" customFormat="true" ht="11.25" spans="1:55">
      <c r="A152" s="22">
        <v>148</v>
      </c>
      <c r="B152" s="22" t="s">
        <v>19</v>
      </c>
      <c r="C152" s="22" t="s">
        <v>156</v>
      </c>
      <c r="D152" s="23">
        <f t="shared" si="36"/>
        <v>77.5</v>
      </c>
      <c r="E152" s="54">
        <v>40.22</v>
      </c>
      <c r="F152" s="54">
        <v>43.88</v>
      </c>
      <c r="G152" s="30">
        <f t="shared" si="37"/>
        <v>15</v>
      </c>
      <c r="H152" s="54">
        <v>100</v>
      </c>
      <c r="I152" s="54">
        <v>100</v>
      </c>
      <c r="J152" s="30">
        <f t="shared" si="38"/>
        <v>10</v>
      </c>
      <c r="K152" s="54">
        <v>226.46</v>
      </c>
      <c r="L152" s="54">
        <v>242.71</v>
      </c>
      <c r="M152" s="30">
        <f t="shared" si="39"/>
        <v>5</v>
      </c>
      <c r="N152" s="56">
        <v>-15.08</v>
      </c>
      <c r="O152" s="56">
        <v>26.96</v>
      </c>
      <c r="P152" s="30">
        <f t="shared" si="40"/>
        <v>2.5</v>
      </c>
      <c r="Q152" s="56">
        <v>33.9</v>
      </c>
      <c r="R152" s="56">
        <v>17.19</v>
      </c>
      <c r="S152" s="30">
        <f t="shared" si="41"/>
        <v>3.125</v>
      </c>
      <c r="T152" s="54">
        <v>32.37</v>
      </c>
      <c r="U152" s="54">
        <v>26.09</v>
      </c>
      <c r="V152" s="30">
        <f t="shared" si="42"/>
        <v>5</v>
      </c>
      <c r="W152" s="54">
        <v>0</v>
      </c>
      <c r="X152" s="54">
        <v>0</v>
      </c>
      <c r="Y152" s="30">
        <f t="shared" si="43"/>
        <v>5</v>
      </c>
      <c r="Z152" s="54">
        <v>38.88</v>
      </c>
      <c r="AA152" s="54">
        <v>34.44</v>
      </c>
      <c r="AB152" s="30">
        <f t="shared" si="44"/>
        <v>3.125</v>
      </c>
      <c r="AC152" s="54">
        <v>57.02</v>
      </c>
      <c r="AD152" s="54">
        <v>55.17</v>
      </c>
      <c r="AE152" s="30">
        <f t="shared" si="45"/>
        <v>3.75</v>
      </c>
      <c r="AF152" s="54">
        <v>13.48</v>
      </c>
      <c r="AG152" s="54">
        <v>12.73</v>
      </c>
      <c r="AH152" s="30">
        <f t="shared" si="46"/>
        <v>3.125</v>
      </c>
      <c r="AI152" s="54">
        <v>0</v>
      </c>
      <c r="AJ152" s="54">
        <v>0</v>
      </c>
      <c r="AK152" s="30">
        <f t="shared" si="47"/>
        <v>2.5</v>
      </c>
      <c r="AL152" s="61">
        <v>0</v>
      </c>
      <c r="AM152" s="61">
        <v>0</v>
      </c>
      <c r="AN152" s="30">
        <f t="shared" si="48"/>
        <v>2.5</v>
      </c>
      <c r="AO152" s="62">
        <v>0</v>
      </c>
      <c r="AP152" s="62">
        <v>0</v>
      </c>
      <c r="AQ152" s="30">
        <f t="shared" si="49"/>
        <v>2.5</v>
      </c>
      <c r="AR152" s="54">
        <v>0</v>
      </c>
      <c r="AS152" s="54">
        <v>0</v>
      </c>
      <c r="AT152" s="30">
        <f t="shared" si="50"/>
        <v>5</v>
      </c>
      <c r="AU152" s="63">
        <v>84.05</v>
      </c>
      <c r="AV152" s="63">
        <v>86.98</v>
      </c>
      <c r="AW152" s="30">
        <f t="shared" si="51"/>
        <v>4.375</v>
      </c>
      <c r="AX152" s="65">
        <v>95.31</v>
      </c>
      <c r="AY152" s="65">
        <v>95.05</v>
      </c>
      <c r="AZ152" s="30">
        <f t="shared" si="52"/>
        <v>2.5</v>
      </c>
      <c r="BA152" s="65">
        <v>94</v>
      </c>
      <c r="BB152" s="65">
        <v>97.02</v>
      </c>
      <c r="BC152" s="30">
        <f t="shared" si="53"/>
        <v>2.5</v>
      </c>
    </row>
    <row r="153" s="5" customFormat="true" ht="11.25" spans="1:55">
      <c r="A153" s="22">
        <v>149</v>
      </c>
      <c r="B153" s="22" t="s">
        <v>19</v>
      </c>
      <c r="C153" s="22" t="s">
        <v>157</v>
      </c>
      <c r="D153" s="23">
        <f t="shared" si="36"/>
        <v>70.313</v>
      </c>
      <c r="E153" s="54">
        <v>32.74</v>
      </c>
      <c r="F153" s="54">
        <v>28.68</v>
      </c>
      <c r="G153" s="30">
        <f t="shared" si="37"/>
        <v>7.5</v>
      </c>
      <c r="H153" s="54">
        <v>0</v>
      </c>
      <c r="I153" s="54">
        <v>100</v>
      </c>
      <c r="J153" s="30">
        <f t="shared" si="38"/>
        <v>10</v>
      </c>
      <c r="K153" s="54">
        <v>189.65</v>
      </c>
      <c r="L153" s="54">
        <v>220.06</v>
      </c>
      <c r="M153" s="30">
        <f t="shared" si="39"/>
        <v>5</v>
      </c>
      <c r="N153" s="56">
        <v>47.92</v>
      </c>
      <c r="O153" s="56">
        <v>-5.76</v>
      </c>
      <c r="P153" s="30">
        <f t="shared" si="40"/>
        <v>4.375</v>
      </c>
      <c r="Q153" s="56">
        <v>-3.59</v>
      </c>
      <c r="R153" s="56">
        <v>3.03</v>
      </c>
      <c r="S153" s="30">
        <f t="shared" si="41"/>
        <v>2.5</v>
      </c>
      <c r="T153" s="54">
        <v>45.09</v>
      </c>
      <c r="U153" s="54">
        <v>55.75</v>
      </c>
      <c r="V153" s="30">
        <f t="shared" si="42"/>
        <v>2.5</v>
      </c>
      <c r="W153" s="54">
        <v>0</v>
      </c>
      <c r="X153" s="54">
        <v>0</v>
      </c>
      <c r="Y153" s="30">
        <f t="shared" si="43"/>
        <v>5</v>
      </c>
      <c r="Z153" s="54">
        <v>17.52</v>
      </c>
      <c r="AA153" s="54">
        <v>15.5</v>
      </c>
      <c r="AB153" s="30">
        <f t="shared" si="44"/>
        <v>3.125</v>
      </c>
      <c r="AC153" s="54">
        <v>79.26</v>
      </c>
      <c r="AD153" s="54">
        <v>79.2</v>
      </c>
      <c r="AE153" s="30">
        <f t="shared" si="45"/>
        <v>5</v>
      </c>
      <c r="AF153" s="54">
        <v>9.82</v>
      </c>
      <c r="AG153" s="54">
        <v>6.96</v>
      </c>
      <c r="AH153" s="30">
        <f t="shared" si="46"/>
        <v>5</v>
      </c>
      <c r="AI153" s="54">
        <v>0</v>
      </c>
      <c r="AJ153" s="54">
        <v>0</v>
      </c>
      <c r="AK153" s="30">
        <f t="shared" si="47"/>
        <v>2.5</v>
      </c>
      <c r="AL153" s="61">
        <v>0</v>
      </c>
      <c r="AM153" s="61">
        <v>0</v>
      </c>
      <c r="AN153" s="30">
        <f t="shared" si="48"/>
        <v>2.5</v>
      </c>
      <c r="AO153" s="62">
        <v>0</v>
      </c>
      <c r="AP153" s="62">
        <v>0</v>
      </c>
      <c r="AQ153" s="30">
        <f t="shared" si="49"/>
        <v>2.5</v>
      </c>
      <c r="AR153" s="54">
        <v>0</v>
      </c>
      <c r="AS153" s="54">
        <v>0</v>
      </c>
      <c r="AT153" s="30">
        <f t="shared" si="50"/>
        <v>5</v>
      </c>
      <c r="AU153" s="63">
        <v>87.3</v>
      </c>
      <c r="AV153" s="63">
        <v>86.54</v>
      </c>
      <c r="AW153" s="30">
        <f t="shared" si="51"/>
        <v>3.75</v>
      </c>
      <c r="AX153" s="65">
        <v>83.71</v>
      </c>
      <c r="AY153" s="65">
        <v>84.85</v>
      </c>
      <c r="AZ153" s="30">
        <f t="shared" si="52"/>
        <v>1.563</v>
      </c>
      <c r="BA153" s="65">
        <v>94.02</v>
      </c>
      <c r="BB153" s="65">
        <v>96.08</v>
      </c>
      <c r="BC153" s="30">
        <f t="shared" si="53"/>
        <v>2.5</v>
      </c>
    </row>
    <row r="154" s="5" customFormat="true" ht="11.25" spans="1:55">
      <c r="A154" s="22">
        <v>150</v>
      </c>
      <c r="B154" s="22" t="s">
        <v>20</v>
      </c>
      <c r="C154" s="22" t="s">
        <v>159</v>
      </c>
      <c r="D154" s="23">
        <f t="shared" si="36"/>
        <v>62.501</v>
      </c>
      <c r="E154" s="54">
        <v>0</v>
      </c>
      <c r="F154" s="54">
        <v>0</v>
      </c>
      <c r="G154" s="30">
        <f t="shared" si="37"/>
        <v>7.5</v>
      </c>
      <c r="H154" s="54">
        <v>0</v>
      </c>
      <c r="I154" s="54">
        <v>0</v>
      </c>
      <c r="J154" s="30">
        <f t="shared" si="38"/>
        <v>5</v>
      </c>
      <c r="K154" s="55">
        <v>0</v>
      </c>
      <c r="L154" s="55">
        <v>0</v>
      </c>
      <c r="M154" s="30">
        <f t="shared" si="39"/>
        <v>5</v>
      </c>
      <c r="N154" s="57">
        <v>0</v>
      </c>
      <c r="O154" s="57">
        <v>0</v>
      </c>
      <c r="P154" s="30">
        <f t="shared" si="40"/>
        <v>2.5</v>
      </c>
      <c r="Q154" s="57">
        <v>0</v>
      </c>
      <c r="R154" s="57">
        <v>0</v>
      </c>
      <c r="S154" s="30">
        <f t="shared" si="41"/>
        <v>3.75</v>
      </c>
      <c r="T154" s="55">
        <v>0</v>
      </c>
      <c r="U154" s="55">
        <v>0</v>
      </c>
      <c r="V154" s="30">
        <f t="shared" si="42"/>
        <v>2.5</v>
      </c>
      <c r="W154" s="54">
        <v>0</v>
      </c>
      <c r="X154" s="54">
        <v>0</v>
      </c>
      <c r="Y154" s="30">
        <f t="shared" si="43"/>
        <v>5</v>
      </c>
      <c r="Z154" s="55">
        <v>0</v>
      </c>
      <c r="AA154" s="55">
        <v>0</v>
      </c>
      <c r="AB154" s="30">
        <f t="shared" si="44"/>
        <v>2.5</v>
      </c>
      <c r="AC154" s="54">
        <v>31.14</v>
      </c>
      <c r="AD154" s="54">
        <v>32.18</v>
      </c>
      <c r="AE154" s="30">
        <f t="shared" si="45"/>
        <v>3.125</v>
      </c>
      <c r="AF154" s="54">
        <v>9.34</v>
      </c>
      <c r="AG154" s="54">
        <v>8.85</v>
      </c>
      <c r="AH154" s="30">
        <f t="shared" si="46"/>
        <v>5</v>
      </c>
      <c r="AI154" s="54">
        <v>0</v>
      </c>
      <c r="AJ154" s="54">
        <v>0</v>
      </c>
      <c r="AK154" s="30">
        <f t="shared" si="47"/>
        <v>2.5</v>
      </c>
      <c r="AL154" s="61">
        <v>0</v>
      </c>
      <c r="AM154" s="61">
        <v>0</v>
      </c>
      <c r="AN154" s="30">
        <f t="shared" si="48"/>
        <v>2.5</v>
      </c>
      <c r="AO154" s="62">
        <v>0</v>
      </c>
      <c r="AP154" s="62">
        <v>0</v>
      </c>
      <c r="AQ154" s="30">
        <f t="shared" si="49"/>
        <v>2.5</v>
      </c>
      <c r="AR154" s="54">
        <v>0</v>
      </c>
      <c r="AS154" s="54">
        <v>0</v>
      </c>
      <c r="AT154" s="30">
        <f t="shared" si="50"/>
        <v>5</v>
      </c>
      <c r="AU154" s="63">
        <v>79.43</v>
      </c>
      <c r="AV154" s="63">
        <v>87.62</v>
      </c>
      <c r="AW154" s="30">
        <f t="shared" si="51"/>
        <v>4.375</v>
      </c>
      <c r="AX154" s="65">
        <v>84.64</v>
      </c>
      <c r="AY154" s="65">
        <v>87.39</v>
      </c>
      <c r="AZ154" s="30">
        <f t="shared" si="52"/>
        <v>1.563</v>
      </c>
      <c r="BA154" s="65">
        <v>90.88</v>
      </c>
      <c r="BB154" s="65">
        <v>91.84</v>
      </c>
      <c r="BC154" s="30">
        <f t="shared" si="53"/>
        <v>2.188</v>
      </c>
    </row>
    <row r="155" s="5" customFormat="true" ht="11.25" spans="1:55">
      <c r="A155" s="22">
        <v>151</v>
      </c>
      <c r="B155" s="22" t="s">
        <v>20</v>
      </c>
      <c r="C155" s="22" t="s">
        <v>160</v>
      </c>
      <c r="D155" s="23">
        <f t="shared" si="36"/>
        <v>60.626</v>
      </c>
      <c r="E155" s="54">
        <v>0</v>
      </c>
      <c r="F155" s="54">
        <v>0</v>
      </c>
      <c r="G155" s="30">
        <f t="shared" si="37"/>
        <v>7.5</v>
      </c>
      <c r="H155" s="54">
        <v>0</v>
      </c>
      <c r="I155" s="54">
        <v>0</v>
      </c>
      <c r="J155" s="30">
        <f t="shared" si="38"/>
        <v>5</v>
      </c>
      <c r="K155" s="55">
        <v>0</v>
      </c>
      <c r="L155" s="55">
        <v>0</v>
      </c>
      <c r="M155" s="30">
        <f t="shared" si="39"/>
        <v>5</v>
      </c>
      <c r="N155" s="57">
        <v>0</v>
      </c>
      <c r="O155" s="57">
        <v>0</v>
      </c>
      <c r="P155" s="30">
        <f t="shared" si="40"/>
        <v>2.5</v>
      </c>
      <c r="Q155" s="57">
        <v>0</v>
      </c>
      <c r="R155" s="57">
        <v>0</v>
      </c>
      <c r="S155" s="30">
        <f t="shared" si="41"/>
        <v>3.75</v>
      </c>
      <c r="T155" s="55">
        <v>0</v>
      </c>
      <c r="U155" s="55">
        <v>0</v>
      </c>
      <c r="V155" s="30">
        <f t="shared" si="42"/>
        <v>2.5</v>
      </c>
      <c r="W155" s="54">
        <v>0</v>
      </c>
      <c r="X155" s="54">
        <v>0</v>
      </c>
      <c r="Y155" s="30">
        <f t="shared" si="43"/>
        <v>5</v>
      </c>
      <c r="Z155" s="55">
        <v>0</v>
      </c>
      <c r="AA155" s="55">
        <v>0</v>
      </c>
      <c r="AB155" s="30">
        <f t="shared" si="44"/>
        <v>2.5</v>
      </c>
      <c r="AC155" s="54">
        <v>59.28</v>
      </c>
      <c r="AD155" s="54">
        <v>61.79</v>
      </c>
      <c r="AE155" s="30">
        <f t="shared" si="45"/>
        <v>5</v>
      </c>
      <c r="AF155" s="54">
        <v>11.27</v>
      </c>
      <c r="AG155" s="54">
        <v>10.72</v>
      </c>
      <c r="AH155" s="30">
        <f t="shared" si="46"/>
        <v>3.125</v>
      </c>
      <c r="AI155" s="54">
        <v>0</v>
      </c>
      <c r="AJ155" s="54">
        <v>0</v>
      </c>
      <c r="AK155" s="30">
        <f t="shared" si="47"/>
        <v>2.5</v>
      </c>
      <c r="AL155" s="61">
        <v>0</v>
      </c>
      <c r="AM155" s="61">
        <v>0</v>
      </c>
      <c r="AN155" s="30">
        <f t="shared" si="48"/>
        <v>2.5</v>
      </c>
      <c r="AO155" s="62">
        <v>0</v>
      </c>
      <c r="AP155" s="62">
        <v>0</v>
      </c>
      <c r="AQ155" s="30">
        <f t="shared" si="49"/>
        <v>2.5</v>
      </c>
      <c r="AR155" s="54">
        <v>0</v>
      </c>
      <c r="AS155" s="54">
        <v>0</v>
      </c>
      <c r="AT155" s="30">
        <f t="shared" si="50"/>
        <v>5</v>
      </c>
      <c r="AU155" s="63">
        <v>83.16</v>
      </c>
      <c r="AV155" s="63">
        <v>78.42</v>
      </c>
      <c r="AW155" s="30">
        <f t="shared" si="51"/>
        <v>2.5</v>
      </c>
      <c r="AX155" s="65">
        <v>83.88</v>
      </c>
      <c r="AY155" s="65">
        <v>87.77</v>
      </c>
      <c r="AZ155" s="30">
        <f t="shared" si="52"/>
        <v>1.563</v>
      </c>
      <c r="BA155" s="65">
        <v>92.51</v>
      </c>
      <c r="BB155" s="65">
        <v>92.65</v>
      </c>
      <c r="BC155" s="30">
        <f t="shared" si="53"/>
        <v>2.188</v>
      </c>
    </row>
    <row r="156" s="5" customFormat="true" ht="11.25" spans="1:55">
      <c r="A156" s="22">
        <v>152</v>
      </c>
      <c r="B156" s="22" t="s">
        <v>20</v>
      </c>
      <c r="C156" s="22" t="s">
        <v>161</v>
      </c>
      <c r="D156" s="23">
        <f t="shared" si="36"/>
        <v>73.75</v>
      </c>
      <c r="E156" s="54">
        <v>31.07</v>
      </c>
      <c r="F156" s="54">
        <v>27.79</v>
      </c>
      <c r="G156" s="30">
        <f t="shared" si="37"/>
        <v>7.5</v>
      </c>
      <c r="H156" s="54">
        <v>100</v>
      </c>
      <c r="I156" s="54">
        <v>0</v>
      </c>
      <c r="J156" s="30">
        <f t="shared" si="38"/>
        <v>5</v>
      </c>
      <c r="K156" s="54">
        <v>105.05</v>
      </c>
      <c r="L156" s="54">
        <v>106.17</v>
      </c>
      <c r="M156" s="30">
        <f t="shared" si="39"/>
        <v>10</v>
      </c>
      <c r="N156" s="56">
        <v>-29.69</v>
      </c>
      <c r="O156" s="56">
        <v>-42.66</v>
      </c>
      <c r="P156" s="30">
        <f t="shared" si="40"/>
        <v>5</v>
      </c>
      <c r="Q156" s="56">
        <v>4.33</v>
      </c>
      <c r="R156" s="56">
        <v>0.98</v>
      </c>
      <c r="S156" s="30">
        <f t="shared" si="41"/>
        <v>3.125</v>
      </c>
      <c r="T156" s="54">
        <v>22.77</v>
      </c>
      <c r="U156" s="54">
        <v>28.02</v>
      </c>
      <c r="V156" s="30">
        <f t="shared" si="42"/>
        <v>5</v>
      </c>
      <c r="W156" s="54">
        <v>13.11</v>
      </c>
      <c r="X156" s="54">
        <v>0</v>
      </c>
      <c r="Y156" s="30">
        <f t="shared" si="43"/>
        <v>5</v>
      </c>
      <c r="Z156" s="54">
        <v>11.63</v>
      </c>
      <c r="AA156" s="54">
        <v>11.03</v>
      </c>
      <c r="AB156" s="30">
        <f t="shared" si="44"/>
        <v>4.375</v>
      </c>
      <c r="AC156" s="54">
        <v>68.43</v>
      </c>
      <c r="AD156" s="54">
        <v>69.99</v>
      </c>
      <c r="AE156" s="30">
        <f t="shared" si="45"/>
        <v>5</v>
      </c>
      <c r="AF156" s="54">
        <v>19.46</v>
      </c>
      <c r="AG156" s="54">
        <v>23.25</v>
      </c>
      <c r="AH156" s="30">
        <f t="shared" si="46"/>
        <v>2.5</v>
      </c>
      <c r="AI156" s="54">
        <v>0</v>
      </c>
      <c r="AJ156" s="54">
        <v>0</v>
      </c>
      <c r="AK156" s="30">
        <f t="shared" si="47"/>
        <v>2.5</v>
      </c>
      <c r="AL156" s="61">
        <v>0</v>
      </c>
      <c r="AM156" s="61">
        <v>0</v>
      </c>
      <c r="AN156" s="30">
        <f t="shared" si="48"/>
        <v>2.5</v>
      </c>
      <c r="AO156" s="62">
        <v>0</v>
      </c>
      <c r="AP156" s="62">
        <v>0</v>
      </c>
      <c r="AQ156" s="30">
        <f t="shared" si="49"/>
        <v>2.5</v>
      </c>
      <c r="AR156" s="54">
        <v>0</v>
      </c>
      <c r="AS156" s="54">
        <v>0</v>
      </c>
      <c r="AT156" s="30">
        <f t="shared" si="50"/>
        <v>5</v>
      </c>
      <c r="AU156" s="63">
        <v>86.99</v>
      </c>
      <c r="AV156" s="63">
        <v>92.21</v>
      </c>
      <c r="AW156" s="30">
        <f t="shared" si="51"/>
        <v>5</v>
      </c>
      <c r="AX156" s="65">
        <v>85.68</v>
      </c>
      <c r="AY156" s="65">
        <v>92.25</v>
      </c>
      <c r="AZ156" s="30">
        <f t="shared" si="52"/>
        <v>2.5</v>
      </c>
      <c r="BA156" s="65">
        <v>90.68</v>
      </c>
      <c r="BB156" s="65">
        <v>90.03</v>
      </c>
      <c r="BC156" s="30">
        <f t="shared" si="53"/>
        <v>1.25</v>
      </c>
    </row>
    <row r="157" s="5" customFormat="true" ht="11.25" spans="1:55">
      <c r="A157" s="22">
        <v>153</v>
      </c>
      <c r="B157" s="22" t="s">
        <v>21</v>
      </c>
      <c r="C157" s="22" t="s">
        <v>163</v>
      </c>
      <c r="D157" s="23">
        <f t="shared" si="36"/>
        <v>57.813</v>
      </c>
      <c r="E157" s="54">
        <v>0</v>
      </c>
      <c r="F157" s="54">
        <v>0</v>
      </c>
      <c r="G157" s="30">
        <f t="shared" si="37"/>
        <v>7.5</v>
      </c>
      <c r="H157" s="54">
        <v>0</v>
      </c>
      <c r="I157" s="54">
        <v>0</v>
      </c>
      <c r="J157" s="30">
        <f t="shared" si="38"/>
        <v>5</v>
      </c>
      <c r="K157" s="55">
        <v>0</v>
      </c>
      <c r="L157" s="55">
        <v>0</v>
      </c>
      <c r="M157" s="30">
        <f t="shared" si="39"/>
        <v>5</v>
      </c>
      <c r="N157" s="57">
        <v>0</v>
      </c>
      <c r="O157" s="57">
        <v>0</v>
      </c>
      <c r="P157" s="30">
        <f t="shared" si="40"/>
        <v>2.5</v>
      </c>
      <c r="Q157" s="57">
        <v>0</v>
      </c>
      <c r="R157" s="57">
        <v>0</v>
      </c>
      <c r="S157" s="30">
        <f t="shared" si="41"/>
        <v>3.75</v>
      </c>
      <c r="T157" s="55">
        <v>0</v>
      </c>
      <c r="U157" s="55">
        <v>0</v>
      </c>
      <c r="V157" s="30">
        <f t="shared" si="42"/>
        <v>2.5</v>
      </c>
      <c r="W157" s="54">
        <v>0</v>
      </c>
      <c r="X157" s="54">
        <v>0</v>
      </c>
      <c r="Y157" s="30">
        <f t="shared" si="43"/>
        <v>5</v>
      </c>
      <c r="Z157" s="55">
        <v>0</v>
      </c>
      <c r="AA157" s="55">
        <v>0</v>
      </c>
      <c r="AB157" s="30">
        <f t="shared" si="44"/>
        <v>2.5</v>
      </c>
      <c r="AC157" s="54">
        <v>32</v>
      </c>
      <c r="AD157" s="54">
        <v>31.37</v>
      </c>
      <c r="AE157" s="30">
        <f t="shared" si="45"/>
        <v>2.5</v>
      </c>
      <c r="AF157" s="54">
        <v>9.96</v>
      </c>
      <c r="AG157" s="54">
        <v>9.98</v>
      </c>
      <c r="AH157" s="30">
        <f t="shared" si="46"/>
        <v>3.75</v>
      </c>
      <c r="AI157" s="54">
        <v>0</v>
      </c>
      <c r="AJ157" s="54">
        <v>0</v>
      </c>
      <c r="AK157" s="30">
        <f t="shared" si="47"/>
        <v>2.5</v>
      </c>
      <c r="AL157" s="61">
        <v>0</v>
      </c>
      <c r="AM157" s="61">
        <v>0</v>
      </c>
      <c r="AN157" s="30">
        <f t="shared" si="48"/>
        <v>2.5</v>
      </c>
      <c r="AO157" s="62">
        <v>0</v>
      </c>
      <c r="AP157" s="62">
        <v>0</v>
      </c>
      <c r="AQ157" s="30">
        <f t="shared" si="49"/>
        <v>2.5</v>
      </c>
      <c r="AR157" s="54">
        <v>0</v>
      </c>
      <c r="AS157" s="54">
        <v>0</v>
      </c>
      <c r="AT157" s="30">
        <f t="shared" si="50"/>
        <v>5</v>
      </c>
      <c r="AU157" s="63">
        <v>83.98</v>
      </c>
      <c r="AV157" s="63">
        <v>83.03</v>
      </c>
      <c r="AW157" s="30">
        <f t="shared" si="51"/>
        <v>2.5</v>
      </c>
      <c r="AX157" s="65">
        <v>87.68</v>
      </c>
      <c r="AY157" s="65">
        <v>87.76</v>
      </c>
      <c r="AZ157" s="30">
        <f t="shared" si="52"/>
        <v>1.563</v>
      </c>
      <c r="BA157" s="65">
        <v>91.91</v>
      </c>
      <c r="BB157" s="65">
        <v>90.65</v>
      </c>
      <c r="BC157" s="30">
        <f t="shared" si="53"/>
        <v>1.25</v>
      </c>
    </row>
    <row r="158" s="5" customFormat="true" ht="11.25" spans="1:55">
      <c r="A158" s="22">
        <v>154</v>
      </c>
      <c r="B158" s="22" t="s">
        <v>21</v>
      </c>
      <c r="C158" s="22" t="s">
        <v>164</v>
      </c>
      <c r="D158" s="23">
        <f t="shared" si="36"/>
        <v>61.563</v>
      </c>
      <c r="E158" s="54">
        <v>31.39</v>
      </c>
      <c r="F158" s="54">
        <v>30.84</v>
      </c>
      <c r="G158" s="30">
        <f t="shared" si="37"/>
        <v>7.5</v>
      </c>
      <c r="H158" s="54">
        <v>0</v>
      </c>
      <c r="I158" s="54">
        <v>0</v>
      </c>
      <c r="J158" s="30">
        <f t="shared" si="38"/>
        <v>5</v>
      </c>
      <c r="K158" s="54">
        <v>122.82</v>
      </c>
      <c r="L158" s="54">
        <v>123.03</v>
      </c>
      <c r="M158" s="30">
        <f t="shared" si="39"/>
        <v>5</v>
      </c>
      <c r="N158" s="56">
        <v>-29.27</v>
      </c>
      <c r="O158" s="56">
        <v>11.53</v>
      </c>
      <c r="P158" s="30">
        <f t="shared" si="40"/>
        <v>2.5</v>
      </c>
      <c r="Q158" s="56">
        <v>9.31</v>
      </c>
      <c r="R158" s="56">
        <v>-2.94</v>
      </c>
      <c r="S158" s="30">
        <f t="shared" si="41"/>
        <v>4.375</v>
      </c>
      <c r="T158" s="54">
        <v>113.24</v>
      </c>
      <c r="U158" s="54">
        <v>112.81</v>
      </c>
      <c r="V158" s="30">
        <f t="shared" si="42"/>
        <v>3.125</v>
      </c>
      <c r="W158" s="54">
        <v>16.2</v>
      </c>
      <c r="X158" s="54">
        <v>12.38</v>
      </c>
      <c r="Y158" s="30">
        <f t="shared" si="43"/>
        <v>3.125</v>
      </c>
      <c r="Z158" s="54">
        <v>10.01</v>
      </c>
      <c r="AA158" s="54">
        <v>11.76</v>
      </c>
      <c r="AB158" s="30">
        <f t="shared" si="44"/>
        <v>3.75</v>
      </c>
      <c r="AC158" s="54">
        <v>59.13</v>
      </c>
      <c r="AD158" s="54">
        <v>61.78</v>
      </c>
      <c r="AE158" s="30">
        <f t="shared" si="45"/>
        <v>5</v>
      </c>
      <c r="AF158" s="54">
        <v>9.07</v>
      </c>
      <c r="AG158" s="54">
        <v>8.56</v>
      </c>
      <c r="AH158" s="30">
        <f t="shared" si="46"/>
        <v>5</v>
      </c>
      <c r="AI158" s="54">
        <v>17.48</v>
      </c>
      <c r="AJ158" s="54">
        <v>15.57</v>
      </c>
      <c r="AK158" s="30">
        <f t="shared" si="47"/>
        <v>2.5</v>
      </c>
      <c r="AL158" s="61">
        <v>7.55</v>
      </c>
      <c r="AM158" s="61">
        <v>9.3</v>
      </c>
      <c r="AN158" s="30">
        <f t="shared" si="48"/>
        <v>3.125</v>
      </c>
      <c r="AO158" s="61">
        <v>2.78</v>
      </c>
      <c r="AP158" s="61">
        <v>23.72</v>
      </c>
      <c r="AQ158" s="30">
        <f t="shared" si="49"/>
        <v>2.5</v>
      </c>
      <c r="AR158" s="54">
        <v>130.35</v>
      </c>
      <c r="AS158" s="54">
        <v>147.95</v>
      </c>
      <c r="AT158" s="30">
        <f t="shared" si="50"/>
        <v>2.5</v>
      </c>
      <c r="AU158" s="63">
        <v>83.1</v>
      </c>
      <c r="AV158" s="63">
        <v>71.94</v>
      </c>
      <c r="AW158" s="30">
        <f t="shared" si="51"/>
        <v>2.5</v>
      </c>
      <c r="AX158" s="65">
        <v>88.53</v>
      </c>
      <c r="AY158" s="65">
        <v>92.71</v>
      </c>
      <c r="AZ158" s="30">
        <f t="shared" si="52"/>
        <v>2.5</v>
      </c>
      <c r="BA158" s="65">
        <v>89.78</v>
      </c>
      <c r="BB158" s="65">
        <v>89.82</v>
      </c>
      <c r="BC158" s="30">
        <f t="shared" si="53"/>
        <v>1.563</v>
      </c>
    </row>
    <row r="159" s="5" customFormat="true" ht="11.25" spans="1:55">
      <c r="A159" s="22">
        <v>155</v>
      </c>
      <c r="B159" s="22" t="s">
        <v>21</v>
      </c>
      <c r="C159" s="22" t="s">
        <v>165</v>
      </c>
      <c r="D159" s="23">
        <f t="shared" si="36"/>
        <v>77.188</v>
      </c>
      <c r="E159" s="54">
        <v>41.56</v>
      </c>
      <c r="F159" s="54">
        <v>41.17</v>
      </c>
      <c r="G159" s="30">
        <f t="shared" si="37"/>
        <v>15</v>
      </c>
      <c r="H159" s="54">
        <v>33.33</v>
      </c>
      <c r="I159" s="54">
        <v>100</v>
      </c>
      <c r="J159" s="30">
        <f t="shared" si="38"/>
        <v>10</v>
      </c>
      <c r="K159" s="54">
        <v>131.7</v>
      </c>
      <c r="L159" s="54">
        <v>135.64</v>
      </c>
      <c r="M159" s="30">
        <f t="shared" si="39"/>
        <v>5</v>
      </c>
      <c r="N159" s="56">
        <v>-13.27</v>
      </c>
      <c r="O159" s="56">
        <v>5.85</v>
      </c>
      <c r="P159" s="30">
        <f t="shared" si="40"/>
        <v>2.5</v>
      </c>
      <c r="Q159" s="56">
        <v>1.1</v>
      </c>
      <c r="R159" s="56">
        <v>-0.6</v>
      </c>
      <c r="S159" s="30">
        <f t="shared" si="41"/>
        <v>4.375</v>
      </c>
      <c r="T159" s="54">
        <v>31.8</v>
      </c>
      <c r="U159" s="54">
        <v>30.67</v>
      </c>
      <c r="V159" s="30">
        <f t="shared" si="42"/>
        <v>5</v>
      </c>
      <c r="W159" s="54">
        <v>1.87</v>
      </c>
      <c r="X159" s="54">
        <v>0.79</v>
      </c>
      <c r="Y159" s="30">
        <f t="shared" si="43"/>
        <v>5</v>
      </c>
      <c r="Z159" s="54">
        <v>11.16</v>
      </c>
      <c r="AA159" s="54">
        <v>9.82</v>
      </c>
      <c r="AB159" s="30">
        <f t="shared" si="44"/>
        <v>5</v>
      </c>
      <c r="AC159" s="54">
        <v>35.55</v>
      </c>
      <c r="AD159" s="54">
        <v>32.78</v>
      </c>
      <c r="AE159" s="30">
        <f t="shared" si="45"/>
        <v>2.5</v>
      </c>
      <c r="AF159" s="54">
        <v>9.92</v>
      </c>
      <c r="AG159" s="54">
        <v>9.34</v>
      </c>
      <c r="AH159" s="30">
        <f t="shared" si="46"/>
        <v>4.375</v>
      </c>
      <c r="AI159" s="54">
        <v>0</v>
      </c>
      <c r="AJ159" s="54">
        <v>0</v>
      </c>
      <c r="AK159" s="30">
        <f t="shared" si="47"/>
        <v>2.5</v>
      </c>
      <c r="AL159" s="61">
        <v>0</v>
      </c>
      <c r="AM159" s="61">
        <v>0</v>
      </c>
      <c r="AN159" s="30">
        <f t="shared" si="48"/>
        <v>2.5</v>
      </c>
      <c r="AO159" s="62">
        <v>0</v>
      </c>
      <c r="AP159" s="62">
        <v>0</v>
      </c>
      <c r="AQ159" s="30">
        <f t="shared" si="49"/>
        <v>2.5</v>
      </c>
      <c r="AR159" s="54">
        <v>0</v>
      </c>
      <c r="AS159" s="54">
        <v>0</v>
      </c>
      <c r="AT159" s="30">
        <f t="shared" si="50"/>
        <v>5</v>
      </c>
      <c r="AU159" s="63">
        <v>77.87</v>
      </c>
      <c r="AV159" s="63">
        <v>79.58</v>
      </c>
      <c r="AW159" s="30">
        <f t="shared" si="51"/>
        <v>3.125</v>
      </c>
      <c r="AX159" s="65">
        <v>83.89</v>
      </c>
      <c r="AY159" s="65">
        <v>87.12</v>
      </c>
      <c r="AZ159" s="30">
        <f t="shared" si="52"/>
        <v>1.563</v>
      </c>
      <c r="BA159" s="65">
        <v>91.72</v>
      </c>
      <c r="BB159" s="65">
        <v>90.33</v>
      </c>
      <c r="BC159" s="30">
        <f t="shared" si="53"/>
        <v>1.25</v>
      </c>
    </row>
    <row r="160" s="5" customFormat="true" ht="11.25" spans="1:55">
      <c r="A160" s="22">
        <v>156</v>
      </c>
      <c r="B160" s="22" t="s">
        <v>22</v>
      </c>
      <c r="C160" s="22" t="s">
        <v>167</v>
      </c>
      <c r="D160" s="23">
        <f t="shared" si="36"/>
        <v>59.375</v>
      </c>
      <c r="E160" s="54">
        <v>35.46</v>
      </c>
      <c r="F160" s="54">
        <v>34.05</v>
      </c>
      <c r="G160" s="30">
        <f t="shared" si="37"/>
        <v>11.25</v>
      </c>
      <c r="H160" s="54">
        <v>0</v>
      </c>
      <c r="I160" s="54">
        <v>0</v>
      </c>
      <c r="J160" s="30">
        <f t="shared" si="38"/>
        <v>5</v>
      </c>
      <c r="K160" s="54">
        <v>119.19</v>
      </c>
      <c r="L160" s="54">
        <v>126.1</v>
      </c>
      <c r="M160" s="30">
        <f t="shared" si="39"/>
        <v>5</v>
      </c>
      <c r="N160" s="56">
        <v>-21.17</v>
      </c>
      <c r="O160" s="56">
        <v>-6.27</v>
      </c>
      <c r="P160" s="30">
        <f t="shared" si="40"/>
        <v>3.75</v>
      </c>
      <c r="Q160" s="56">
        <v>-33.19</v>
      </c>
      <c r="R160" s="56">
        <v>-6.03</v>
      </c>
      <c r="S160" s="30">
        <f t="shared" si="41"/>
        <v>5</v>
      </c>
      <c r="T160" s="54">
        <v>42.29</v>
      </c>
      <c r="U160" s="54">
        <v>51.21</v>
      </c>
      <c r="V160" s="30">
        <f t="shared" si="42"/>
        <v>2.5</v>
      </c>
      <c r="W160" s="54">
        <v>13.91</v>
      </c>
      <c r="X160" s="54">
        <v>15.22</v>
      </c>
      <c r="Y160" s="30">
        <f t="shared" si="43"/>
        <v>2.5</v>
      </c>
      <c r="Z160" s="54">
        <v>9.88</v>
      </c>
      <c r="AA160" s="54">
        <v>12.19</v>
      </c>
      <c r="AB160" s="30">
        <f t="shared" si="44"/>
        <v>2.5</v>
      </c>
      <c r="AC160" s="54">
        <v>38.25</v>
      </c>
      <c r="AD160" s="54">
        <v>37.54</v>
      </c>
      <c r="AE160" s="30">
        <f t="shared" si="45"/>
        <v>2.5</v>
      </c>
      <c r="AF160" s="54">
        <v>11.67</v>
      </c>
      <c r="AG160" s="54">
        <v>12.86</v>
      </c>
      <c r="AH160" s="30">
        <f t="shared" si="46"/>
        <v>2.5</v>
      </c>
      <c r="AI160" s="54">
        <v>14.63</v>
      </c>
      <c r="AJ160" s="54">
        <v>0</v>
      </c>
      <c r="AK160" s="30">
        <f t="shared" si="47"/>
        <v>2.5</v>
      </c>
      <c r="AL160" s="61">
        <v>9.11</v>
      </c>
      <c r="AM160" s="61">
        <v>0</v>
      </c>
      <c r="AN160" s="30">
        <f t="shared" si="48"/>
        <v>2.5</v>
      </c>
      <c r="AO160" s="61">
        <v>15.81</v>
      </c>
      <c r="AP160" s="61">
        <v>16.74</v>
      </c>
      <c r="AQ160" s="30">
        <f t="shared" si="49"/>
        <v>2.5</v>
      </c>
      <c r="AR160" s="54">
        <v>0.01</v>
      </c>
      <c r="AS160" s="54">
        <v>140.68</v>
      </c>
      <c r="AT160" s="30">
        <f t="shared" si="50"/>
        <v>2.5</v>
      </c>
      <c r="AU160" s="63">
        <v>87.42</v>
      </c>
      <c r="AV160" s="63">
        <v>84.61</v>
      </c>
      <c r="AW160" s="30">
        <f t="shared" si="51"/>
        <v>2.5</v>
      </c>
      <c r="AX160" s="65">
        <v>89.76</v>
      </c>
      <c r="AY160" s="65">
        <v>90.76</v>
      </c>
      <c r="AZ160" s="30">
        <f t="shared" si="52"/>
        <v>2.5</v>
      </c>
      <c r="BA160" s="65">
        <v>93.17</v>
      </c>
      <c r="BB160" s="65">
        <v>92.42</v>
      </c>
      <c r="BC160" s="30">
        <f t="shared" si="53"/>
        <v>1.875</v>
      </c>
    </row>
    <row r="161" s="5" customFormat="true" ht="11.25" spans="1:55">
      <c r="A161" s="22">
        <v>157</v>
      </c>
      <c r="B161" s="22" t="s">
        <v>22</v>
      </c>
      <c r="C161" s="22" t="s">
        <v>168</v>
      </c>
      <c r="D161" s="23">
        <f t="shared" si="36"/>
        <v>64.375</v>
      </c>
      <c r="E161" s="54">
        <v>27.14</v>
      </c>
      <c r="F161" s="54">
        <v>29.58</v>
      </c>
      <c r="G161" s="30">
        <f t="shared" si="37"/>
        <v>9.375</v>
      </c>
      <c r="H161" s="54">
        <v>0</v>
      </c>
      <c r="I161" s="54">
        <v>50</v>
      </c>
      <c r="J161" s="30">
        <f t="shared" si="38"/>
        <v>6.25</v>
      </c>
      <c r="K161" s="54">
        <v>188.26</v>
      </c>
      <c r="L161" s="54">
        <v>225.67</v>
      </c>
      <c r="M161" s="30">
        <f t="shared" si="39"/>
        <v>5</v>
      </c>
      <c r="N161" s="56">
        <v>-1.09</v>
      </c>
      <c r="O161" s="56">
        <v>7.38</v>
      </c>
      <c r="P161" s="30">
        <f t="shared" si="40"/>
        <v>2.5</v>
      </c>
      <c r="Q161" s="56">
        <v>-3.14</v>
      </c>
      <c r="R161" s="56">
        <v>4.93</v>
      </c>
      <c r="S161" s="30">
        <f t="shared" si="41"/>
        <v>2.5</v>
      </c>
      <c r="T161" s="54">
        <v>26.86</v>
      </c>
      <c r="U161" s="54">
        <v>33.86</v>
      </c>
      <c r="V161" s="30">
        <f t="shared" si="42"/>
        <v>5</v>
      </c>
      <c r="W161" s="54">
        <v>6.08</v>
      </c>
      <c r="X161" s="54">
        <v>6.52</v>
      </c>
      <c r="Y161" s="30">
        <f t="shared" si="43"/>
        <v>3.75</v>
      </c>
      <c r="Z161" s="54">
        <v>14.48</v>
      </c>
      <c r="AA161" s="54">
        <v>16.75</v>
      </c>
      <c r="AB161" s="30">
        <f t="shared" si="44"/>
        <v>2.5</v>
      </c>
      <c r="AC161" s="54">
        <v>78.61</v>
      </c>
      <c r="AD161" s="54">
        <v>75.52</v>
      </c>
      <c r="AE161" s="30">
        <f t="shared" si="45"/>
        <v>5</v>
      </c>
      <c r="AF161" s="54">
        <v>7.28</v>
      </c>
      <c r="AG161" s="54">
        <v>7.18</v>
      </c>
      <c r="AH161" s="30">
        <f t="shared" si="46"/>
        <v>5</v>
      </c>
      <c r="AI161" s="54">
        <v>0</v>
      </c>
      <c r="AJ161" s="54">
        <v>0</v>
      </c>
      <c r="AK161" s="30">
        <f t="shared" si="47"/>
        <v>2.5</v>
      </c>
      <c r="AL161" s="61">
        <v>0</v>
      </c>
      <c r="AM161" s="61">
        <v>0</v>
      </c>
      <c r="AN161" s="30">
        <f t="shared" si="48"/>
        <v>2.5</v>
      </c>
      <c r="AO161" s="62">
        <v>0</v>
      </c>
      <c r="AP161" s="62">
        <v>0</v>
      </c>
      <c r="AQ161" s="30">
        <f t="shared" si="49"/>
        <v>2.5</v>
      </c>
      <c r="AR161" s="54">
        <v>0</v>
      </c>
      <c r="AS161" s="54">
        <v>0</v>
      </c>
      <c r="AT161" s="30">
        <f t="shared" si="50"/>
        <v>5</v>
      </c>
      <c r="AU161" s="63">
        <v>84.85</v>
      </c>
      <c r="AV161" s="63">
        <v>65.59</v>
      </c>
      <c r="AW161" s="30">
        <f t="shared" si="51"/>
        <v>2.5</v>
      </c>
      <c r="AX161" s="65">
        <v>86.58</v>
      </c>
      <c r="AY161" s="65">
        <v>80.65</v>
      </c>
      <c r="AZ161" s="30">
        <f t="shared" si="52"/>
        <v>1.25</v>
      </c>
      <c r="BA161" s="65">
        <v>93.19</v>
      </c>
      <c r="BB161" s="65">
        <v>84.43</v>
      </c>
      <c r="BC161" s="30">
        <f t="shared" si="53"/>
        <v>1.25</v>
      </c>
    </row>
    <row r="162" s="5" customFormat="true" ht="11.25" spans="1:55">
      <c r="A162" s="22">
        <v>158</v>
      </c>
      <c r="B162" s="22" t="s">
        <v>22</v>
      </c>
      <c r="C162" s="22" t="s">
        <v>169</v>
      </c>
      <c r="D162" s="23">
        <f t="shared" si="36"/>
        <v>65.001</v>
      </c>
      <c r="E162" s="54">
        <v>31.13</v>
      </c>
      <c r="F162" s="54">
        <v>30.16</v>
      </c>
      <c r="G162" s="30">
        <f t="shared" si="37"/>
        <v>7.5</v>
      </c>
      <c r="H162" s="54">
        <v>0</v>
      </c>
      <c r="I162" s="54">
        <v>0</v>
      </c>
      <c r="J162" s="30">
        <f t="shared" si="38"/>
        <v>5</v>
      </c>
      <c r="K162" s="54">
        <v>139.18</v>
      </c>
      <c r="L162" s="54">
        <v>153.02</v>
      </c>
      <c r="M162" s="30">
        <f t="shared" si="39"/>
        <v>5</v>
      </c>
      <c r="N162" s="56">
        <v>2.86</v>
      </c>
      <c r="O162" s="56">
        <v>9.14</v>
      </c>
      <c r="P162" s="30">
        <f t="shared" si="40"/>
        <v>2.5</v>
      </c>
      <c r="Q162" s="56">
        <v>-1.79</v>
      </c>
      <c r="R162" s="56">
        <v>-5.76</v>
      </c>
      <c r="S162" s="30">
        <f t="shared" si="41"/>
        <v>5</v>
      </c>
      <c r="T162" s="54">
        <v>68.92</v>
      </c>
      <c r="U162" s="54">
        <v>77.37</v>
      </c>
      <c r="V162" s="30">
        <f t="shared" si="42"/>
        <v>2.5</v>
      </c>
      <c r="W162" s="54">
        <v>0</v>
      </c>
      <c r="X162" s="54">
        <v>0</v>
      </c>
      <c r="Y162" s="30">
        <f t="shared" si="43"/>
        <v>5</v>
      </c>
      <c r="Z162" s="54">
        <v>18.31</v>
      </c>
      <c r="AA162" s="54">
        <v>21.17</v>
      </c>
      <c r="AB162" s="30">
        <f t="shared" si="44"/>
        <v>2.5</v>
      </c>
      <c r="AC162" s="54">
        <v>78.94</v>
      </c>
      <c r="AD162" s="54">
        <v>78.58</v>
      </c>
      <c r="AE162" s="30">
        <f t="shared" si="45"/>
        <v>5</v>
      </c>
      <c r="AF162" s="54">
        <v>9.16</v>
      </c>
      <c r="AG162" s="54">
        <v>9.08</v>
      </c>
      <c r="AH162" s="30">
        <f t="shared" si="46"/>
        <v>5</v>
      </c>
      <c r="AI162" s="54">
        <v>21.04</v>
      </c>
      <c r="AJ162" s="54">
        <v>22.23</v>
      </c>
      <c r="AK162" s="30">
        <f t="shared" si="47"/>
        <v>3.125</v>
      </c>
      <c r="AL162" s="61">
        <v>8.4</v>
      </c>
      <c r="AM162" s="61">
        <v>9.82</v>
      </c>
      <c r="AN162" s="30">
        <f t="shared" si="48"/>
        <v>3.125</v>
      </c>
      <c r="AO162" s="61">
        <v>6.98</v>
      </c>
      <c r="AP162" s="61">
        <v>10.05</v>
      </c>
      <c r="AQ162" s="30">
        <f t="shared" si="49"/>
        <v>5</v>
      </c>
      <c r="AR162" s="54">
        <v>183.52</v>
      </c>
      <c r="AS162" s="54">
        <v>239.64</v>
      </c>
      <c r="AT162" s="30">
        <f t="shared" si="50"/>
        <v>2.5</v>
      </c>
      <c r="AU162" s="63">
        <v>80.11</v>
      </c>
      <c r="AV162" s="63">
        <v>78.83</v>
      </c>
      <c r="AW162" s="30">
        <f t="shared" si="51"/>
        <v>2.5</v>
      </c>
      <c r="AX162" s="65">
        <v>0</v>
      </c>
      <c r="AY162" s="65">
        <v>81.47</v>
      </c>
      <c r="AZ162" s="30">
        <f t="shared" si="52"/>
        <v>1.563</v>
      </c>
      <c r="BA162" s="65">
        <v>0</v>
      </c>
      <c r="BB162" s="65">
        <v>92.97</v>
      </c>
      <c r="BC162" s="30">
        <f t="shared" si="53"/>
        <v>2.188</v>
      </c>
    </row>
    <row r="163" s="5" customFormat="true" ht="11.25" spans="1:55">
      <c r="A163" s="22">
        <v>159</v>
      </c>
      <c r="B163" s="22" t="s">
        <v>23</v>
      </c>
      <c r="C163" s="22" t="s">
        <v>171</v>
      </c>
      <c r="D163" s="23">
        <f t="shared" si="36"/>
        <v>72.188</v>
      </c>
      <c r="E163" s="54">
        <v>37.16</v>
      </c>
      <c r="F163" s="54">
        <v>29.6</v>
      </c>
      <c r="G163" s="30">
        <f t="shared" si="37"/>
        <v>7.5</v>
      </c>
      <c r="H163" s="54">
        <v>100</v>
      </c>
      <c r="I163" s="54">
        <v>100</v>
      </c>
      <c r="J163" s="30">
        <f t="shared" si="38"/>
        <v>10</v>
      </c>
      <c r="K163" s="54">
        <v>114.33</v>
      </c>
      <c r="L163" s="54">
        <v>100.43</v>
      </c>
      <c r="M163" s="30">
        <f t="shared" si="39"/>
        <v>10</v>
      </c>
      <c r="N163" s="56">
        <v>-29.2</v>
      </c>
      <c r="O163" s="56">
        <v>32.84</v>
      </c>
      <c r="P163" s="30">
        <f t="shared" si="40"/>
        <v>2.5</v>
      </c>
      <c r="Q163" s="56">
        <v>6.08</v>
      </c>
      <c r="R163" s="56">
        <v>-3.09</v>
      </c>
      <c r="S163" s="30">
        <f t="shared" si="41"/>
        <v>4.375</v>
      </c>
      <c r="T163" s="54">
        <v>65.62</v>
      </c>
      <c r="U163" s="54">
        <v>67.86</v>
      </c>
      <c r="V163" s="30">
        <f t="shared" si="42"/>
        <v>2.5</v>
      </c>
      <c r="W163" s="54">
        <v>0</v>
      </c>
      <c r="X163" s="54">
        <v>22.99</v>
      </c>
      <c r="Y163" s="30">
        <f t="shared" si="43"/>
        <v>2.5</v>
      </c>
      <c r="Z163" s="54">
        <v>9.96</v>
      </c>
      <c r="AA163" s="54">
        <v>10.45</v>
      </c>
      <c r="AB163" s="30">
        <f t="shared" si="44"/>
        <v>5</v>
      </c>
      <c r="AC163" s="54">
        <v>39.7</v>
      </c>
      <c r="AD163" s="54">
        <v>38.87</v>
      </c>
      <c r="AE163" s="30">
        <f t="shared" si="45"/>
        <v>2.5</v>
      </c>
      <c r="AF163" s="54">
        <v>10.98</v>
      </c>
      <c r="AG163" s="54">
        <v>10.08</v>
      </c>
      <c r="AH163" s="30">
        <f t="shared" si="46"/>
        <v>4.375</v>
      </c>
      <c r="AI163" s="54">
        <v>0</v>
      </c>
      <c r="AJ163" s="54">
        <v>31.26</v>
      </c>
      <c r="AK163" s="30">
        <f t="shared" si="47"/>
        <v>5</v>
      </c>
      <c r="AL163" s="61">
        <v>0</v>
      </c>
      <c r="AM163" s="61">
        <v>7.15</v>
      </c>
      <c r="AN163" s="30">
        <f t="shared" si="48"/>
        <v>3.125</v>
      </c>
      <c r="AO163" s="62">
        <v>0</v>
      </c>
      <c r="AP163" s="61">
        <v>14.86</v>
      </c>
      <c r="AQ163" s="30">
        <f t="shared" si="49"/>
        <v>2.5</v>
      </c>
      <c r="AR163" s="54">
        <v>0</v>
      </c>
      <c r="AS163" s="54">
        <v>120.92</v>
      </c>
      <c r="AT163" s="30">
        <f t="shared" si="50"/>
        <v>2.5</v>
      </c>
      <c r="AU163" s="63">
        <v>81.3</v>
      </c>
      <c r="AV163" s="63">
        <v>84.17</v>
      </c>
      <c r="AW163" s="30">
        <f t="shared" si="51"/>
        <v>3.125</v>
      </c>
      <c r="AX163" s="65">
        <v>88.88</v>
      </c>
      <c r="AY163" s="65">
        <v>90.76</v>
      </c>
      <c r="AZ163" s="30">
        <f t="shared" si="52"/>
        <v>2.5</v>
      </c>
      <c r="BA163" s="65">
        <v>92.75</v>
      </c>
      <c r="BB163" s="65">
        <v>92.86</v>
      </c>
      <c r="BC163" s="30">
        <f t="shared" si="53"/>
        <v>2.188</v>
      </c>
    </row>
    <row r="164" s="5" customFormat="true" ht="11.25" spans="1:55">
      <c r="A164" s="22">
        <v>160</v>
      </c>
      <c r="B164" s="22" t="s">
        <v>23</v>
      </c>
      <c r="C164" s="22" t="s">
        <v>172</v>
      </c>
      <c r="D164" s="23">
        <f t="shared" si="36"/>
        <v>68.438</v>
      </c>
      <c r="E164" s="54">
        <v>38.47</v>
      </c>
      <c r="F164" s="54">
        <v>39.26</v>
      </c>
      <c r="G164" s="30">
        <f t="shared" si="37"/>
        <v>15</v>
      </c>
      <c r="H164" s="54">
        <v>100</v>
      </c>
      <c r="I164" s="54">
        <v>50</v>
      </c>
      <c r="J164" s="30">
        <f t="shared" si="38"/>
        <v>5</v>
      </c>
      <c r="K164" s="54">
        <v>139.06</v>
      </c>
      <c r="L164" s="54">
        <v>188.68</v>
      </c>
      <c r="M164" s="30">
        <f t="shared" si="39"/>
        <v>5</v>
      </c>
      <c r="N164" s="56">
        <v>-3.89</v>
      </c>
      <c r="O164" s="56">
        <v>-4.43</v>
      </c>
      <c r="P164" s="30">
        <f t="shared" si="40"/>
        <v>4.375</v>
      </c>
      <c r="Q164" s="56">
        <v>12.37</v>
      </c>
      <c r="R164" s="56">
        <v>-2.6</v>
      </c>
      <c r="S164" s="30">
        <f t="shared" si="41"/>
        <v>4.375</v>
      </c>
      <c r="T164" s="54">
        <v>22.89</v>
      </c>
      <c r="U164" s="54">
        <v>47.19</v>
      </c>
      <c r="V164" s="30">
        <f t="shared" si="42"/>
        <v>2.5</v>
      </c>
      <c r="W164" s="54">
        <v>0</v>
      </c>
      <c r="X164" s="54">
        <v>31.84</v>
      </c>
      <c r="Y164" s="30">
        <f t="shared" si="43"/>
        <v>2.5</v>
      </c>
      <c r="Z164" s="54">
        <v>12.25</v>
      </c>
      <c r="AA164" s="54">
        <v>13.86</v>
      </c>
      <c r="AB164" s="30">
        <f t="shared" si="44"/>
        <v>2.5</v>
      </c>
      <c r="AC164" s="54">
        <v>87.26</v>
      </c>
      <c r="AD164" s="54">
        <v>86.16</v>
      </c>
      <c r="AE164" s="30">
        <f t="shared" si="45"/>
        <v>5</v>
      </c>
      <c r="AF164" s="54">
        <v>12.17</v>
      </c>
      <c r="AG164" s="54">
        <v>13.91</v>
      </c>
      <c r="AH164" s="30">
        <f t="shared" si="46"/>
        <v>2.5</v>
      </c>
      <c r="AI164" s="54">
        <v>0</v>
      </c>
      <c r="AJ164" s="54">
        <v>0</v>
      </c>
      <c r="AK164" s="30">
        <f t="shared" si="47"/>
        <v>2.5</v>
      </c>
      <c r="AL164" s="61">
        <v>0</v>
      </c>
      <c r="AM164" s="61">
        <v>0</v>
      </c>
      <c r="AN164" s="30">
        <f t="shared" si="48"/>
        <v>2.5</v>
      </c>
      <c r="AO164" s="62">
        <v>0</v>
      </c>
      <c r="AP164" s="62">
        <v>0</v>
      </c>
      <c r="AQ164" s="30">
        <f t="shared" si="49"/>
        <v>2.5</v>
      </c>
      <c r="AR164" s="54">
        <v>0</v>
      </c>
      <c r="AS164" s="54">
        <v>0</v>
      </c>
      <c r="AT164" s="30">
        <f t="shared" si="50"/>
        <v>5</v>
      </c>
      <c r="AU164" s="63">
        <v>81.41</v>
      </c>
      <c r="AV164" s="63">
        <v>79.97</v>
      </c>
      <c r="AW164" s="30">
        <f t="shared" si="51"/>
        <v>2.5</v>
      </c>
      <c r="AX164" s="65">
        <v>98.93</v>
      </c>
      <c r="AY164" s="65">
        <v>93.11</v>
      </c>
      <c r="AZ164" s="30">
        <f t="shared" si="52"/>
        <v>2.5</v>
      </c>
      <c r="BA164" s="65">
        <v>87.74</v>
      </c>
      <c r="BB164" s="65">
        <v>91.68</v>
      </c>
      <c r="BC164" s="30">
        <f t="shared" si="53"/>
        <v>2.188</v>
      </c>
    </row>
    <row r="165" s="5" customFormat="true" ht="11.25" spans="1:55">
      <c r="A165" s="22">
        <v>161</v>
      </c>
      <c r="B165" s="22" t="s">
        <v>24</v>
      </c>
      <c r="C165" s="22" t="s">
        <v>174</v>
      </c>
      <c r="D165" s="23">
        <f t="shared" si="36"/>
        <v>71.875</v>
      </c>
      <c r="E165" s="54">
        <v>43.37</v>
      </c>
      <c r="F165" s="54">
        <v>42.2</v>
      </c>
      <c r="G165" s="30">
        <f t="shared" si="37"/>
        <v>15</v>
      </c>
      <c r="H165" s="54">
        <v>100</v>
      </c>
      <c r="I165" s="54">
        <v>50</v>
      </c>
      <c r="J165" s="30">
        <f t="shared" si="38"/>
        <v>5</v>
      </c>
      <c r="K165" s="54">
        <v>103.58</v>
      </c>
      <c r="L165" s="54">
        <v>125.73</v>
      </c>
      <c r="M165" s="30">
        <f t="shared" si="39"/>
        <v>5</v>
      </c>
      <c r="N165" s="56">
        <v>-1.1</v>
      </c>
      <c r="O165" s="56">
        <v>-42.09</v>
      </c>
      <c r="P165" s="30">
        <f t="shared" si="40"/>
        <v>5</v>
      </c>
      <c r="Q165" s="56">
        <v>-7.61</v>
      </c>
      <c r="R165" s="56">
        <v>6.18</v>
      </c>
      <c r="S165" s="30">
        <f t="shared" si="41"/>
        <v>2.5</v>
      </c>
      <c r="T165" s="54">
        <v>51.47</v>
      </c>
      <c r="U165" s="54">
        <v>50.81</v>
      </c>
      <c r="V165" s="30">
        <f t="shared" si="42"/>
        <v>3.125</v>
      </c>
      <c r="W165" s="54">
        <v>0.64</v>
      </c>
      <c r="X165" s="54">
        <v>4.1</v>
      </c>
      <c r="Y165" s="30">
        <f t="shared" si="43"/>
        <v>5</v>
      </c>
      <c r="Z165" s="54">
        <v>11.39</v>
      </c>
      <c r="AA165" s="54">
        <v>13.88</v>
      </c>
      <c r="AB165" s="30">
        <f t="shared" si="44"/>
        <v>2.5</v>
      </c>
      <c r="AC165" s="54">
        <v>37.8</v>
      </c>
      <c r="AD165" s="54">
        <v>37.85</v>
      </c>
      <c r="AE165" s="30">
        <f t="shared" si="45"/>
        <v>3.125</v>
      </c>
      <c r="AF165" s="54">
        <v>11.27</v>
      </c>
      <c r="AG165" s="54">
        <v>10.64</v>
      </c>
      <c r="AH165" s="30">
        <f t="shared" si="46"/>
        <v>3.125</v>
      </c>
      <c r="AI165" s="54">
        <v>0</v>
      </c>
      <c r="AJ165" s="54">
        <v>0</v>
      </c>
      <c r="AK165" s="30">
        <f t="shared" si="47"/>
        <v>2.5</v>
      </c>
      <c r="AL165" s="61">
        <v>0</v>
      </c>
      <c r="AM165" s="61">
        <v>0</v>
      </c>
      <c r="AN165" s="30">
        <f t="shared" si="48"/>
        <v>2.5</v>
      </c>
      <c r="AO165" s="62">
        <v>0</v>
      </c>
      <c r="AP165" s="62">
        <v>0</v>
      </c>
      <c r="AQ165" s="30">
        <f t="shared" si="49"/>
        <v>2.5</v>
      </c>
      <c r="AR165" s="54">
        <v>0</v>
      </c>
      <c r="AS165" s="54">
        <v>0</v>
      </c>
      <c r="AT165" s="30">
        <f t="shared" si="50"/>
        <v>5</v>
      </c>
      <c r="AU165" s="63">
        <v>88.82</v>
      </c>
      <c r="AV165" s="63">
        <v>90.67</v>
      </c>
      <c r="AW165" s="30">
        <f t="shared" si="51"/>
        <v>5</v>
      </c>
      <c r="AX165" s="65">
        <v>91.78</v>
      </c>
      <c r="AY165" s="65">
        <v>92.15</v>
      </c>
      <c r="AZ165" s="30">
        <f t="shared" si="52"/>
        <v>2.5</v>
      </c>
      <c r="BA165" s="65">
        <v>94.56</v>
      </c>
      <c r="BB165" s="65">
        <v>95.36</v>
      </c>
      <c r="BC165" s="30">
        <f t="shared" si="53"/>
        <v>2.5</v>
      </c>
    </row>
    <row r="166" s="5" customFormat="true" ht="11.25" spans="1:55">
      <c r="A166" s="22">
        <v>162</v>
      </c>
      <c r="B166" s="22" t="s">
        <v>24</v>
      </c>
      <c r="C166" s="22" t="s">
        <v>175</v>
      </c>
      <c r="D166" s="23">
        <f t="shared" si="36"/>
        <v>73.75</v>
      </c>
      <c r="E166" s="54">
        <v>36.13</v>
      </c>
      <c r="F166" s="54">
        <v>34.64</v>
      </c>
      <c r="G166" s="30">
        <f t="shared" si="37"/>
        <v>11.25</v>
      </c>
      <c r="H166" s="54">
        <v>50</v>
      </c>
      <c r="I166" s="54">
        <v>50</v>
      </c>
      <c r="J166" s="30">
        <f t="shared" si="38"/>
        <v>5</v>
      </c>
      <c r="K166" s="54">
        <v>102.32</v>
      </c>
      <c r="L166" s="54">
        <v>116.31</v>
      </c>
      <c r="M166" s="30">
        <f t="shared" si="39"/>
        <v>7.5</v>
      </c>
      <c r="N166" s="56">
        <v>-48</v>
      </c>
      <c r="O166" s="56">
        <v>-3.09</v>
      </c>
      <c r="P166" s="30">
        <f t="shared" si="40"/>
        <v>2.5</v>
      </c>
      <c r="Q166" s="56">
        <v>7.13</v>
      </c>
      <c r="R166" s="56">
        <v>5.85</v>
      </c>
      <c r="S166" s="30">
        <f t="shared" si="41"/>
        <v>3.125</v>
      </c>
      <c r="T166" s="54">
        <v>47.56</v>
      </c>
      <c r="U166" s="54">
        <v>53.64</v>
      </c>
      <c r="V166" s="30">
        <f t="shared" si="42"/>
        <v>2.5</v>
      </c>
      <c r="W166" s="54">
        <v>18.62</v>
      </c>
      <c r="X166" s="54">
        <v>17.16</v>
      </c>
      <c r="Y166" s="30">
        <f t="shared" si="43"/>
        <v>3.125</v>
      </c>
      <c r="Z166" s="54">
        <v>11.52</v>
      </c>
      <c r="AA166" s="54">
        <v>11.47</v>
      </c>
      <c r="AB166" s="30">
        <f t="shared" si="44"/>
        <v>4.375</v>
      </c>
      <c r="AC166" s="54">
        <v>68.09</v>
      </c>
      <c r="AD166" s="54">
        <v>69.08</v>
      </c>
      <c r="AE166" s="30">
        <f t="shared" si="45"/>
        <v>5</v>
      </c>
      <c r="AF166" s="54">
        <v>10.34</v>
      </c>
      <c r="AG166" s="54">
        <v>10.01</v>
      </c>
      <c r="AH166" s="30">
        <f t="shared" si="46"/>
        <v>4.375</v>
      </c>
      <c r="AI166" s="54">
        <v>21.75</v>
      </c>
      <c r="AJ166" s="54">
        <v>22.71</v>
      </c>
      <c r="AK166" s="30">
        <f t="shared" si="47"/>
        <v>3.125</v>
      </c>
      <c r="AL166" s="61">
        <v>6.44</v>
      </c>
      <c r="AM166" s="61">
        <v>6.77</v>
      </c>
      <c r="AN166" s="30">
        <f t="shared" si="48"/>
        <v>3.125</v>
      </c>
      <c r="AO166" s="61">
        <v>4.09</v>
      </c>
      <c r="AP166" s="61">
        <v>7.16</v>
      </c>
      <c r="AQ166" s="30">
        <f t="shared" si="49"/>
        <v>5</v>
      </c>
      <c r="AR166" s="54">
        <v>80.88</v>
      </c>
      <c r="AS166" s="54">
        <v>100.06</v>
      </c>
      <c r="AT166" s="30">
        <f t="shared" si="50"/>
        <v>3.75</v>
      </c>
      <c r="AU166" s="63">
        <v>91.03</v>
      </c>
      <c r="AV166" s="63">
        <v>93.43</v>
      </c>
      <c r="AW166" s="30">
        <f t="shared" si="51"/>
        <v>5</v>
      </c>
      <c r="AX166" s="65">
        <v>94.65</v>
      </c>
      <c r="AY166" s="65">
        <v>91.63</v>
      </c>
      <c r="AZ166" s="30">
        <f t="shared" si="52"/>
        <v>2.5</v>
      </c>
      <c r="BA166" s="65">
        <v>95.2</v>
      </c>
      <c r="BB166" s="65">
        <v>95.35</v>
      </c>
      <c r="BC166" s="30">
        <f t="shared" si="53"/>
        <v>2.5</v>
      </c>
    </row>
    <row r="167" s="5" customFormat="true" ht="11.25" spans="1:55">
      <c r="A167" s="22">
        <v>163</v>
      </c>
      <c r="B167" s="22" t="s">
        <v>25</v>
      </c>
      <c r="C167" s="22" t="s">
        <v>177</v>
      </c>
      <c r="D167" s="23">
        <f t="shared" si="36"/>
        <v>69.063</v>
      </c>
      <c r="E167" s="54">
        <v>36.47</v>
      </c>
      <c r="F167" s="54">
        <v>35.36</v>
      </c>
      <c r="G167" s="30">
        <f t="shared" si="37"/>
        <v>15</v>
      </c>
      <c r="H167" s="54">
        <v>33.33</v>
      </c>
      <c r="I167" s="54">
        <v>0</v>
      </c>
      <c r="J167" s="30">
        <f t="shared" si="38"/>
        <v>5</v>
      </c>
      <c r="K167" s="54">
        <v>110.1</v>
      </c>
      <c r="L167" s="54">
        <v>158.85</v>
      </c>
      <c r="M167" s="30">
        <f t="shared" si="39"/>
        <v>5</v>
      </c>
      <c r="N167" s="56">
        <v>-11.92</v>
      </c>
      <c r="O167" s="56">
        <v>35.37</v>
      </c>
      <c r="P167" s="30">
        <f t="shared" si="40"/>
        <v>2.5</v>
      </c>
      <c r="Q167" s="56">
        <v>0.92</v>
      </c>
      <c r="R167" s="56">
        <v>-7.3</v>
      </c>
      <c r="S167" s="30">
        <f t="shared" si="41"/>
        <v>5</v>
      </c>
      <c r="T167" s="54">
        <v>45.19</v>
      </c>
      <c r="U167" s="54">
        <v>48.82</v>
      </c>
      <c r="V167" s="30">
        <f t="shared" si="42"/>
        <v>2.5</v>
      </c>
      <c r="W167" s="54">
        <v>5.07</v>
      </c>
      <c r="X167" s="54">
        <v>18.9</v>
      </c>
      <c r="Y167" s="30">
        <f t="shared" si="43"/>
        <v>2.5</v>
      </c>
      <c r="Z167" s="54">
        <v>12.47</v>
      </c>
      <c r="AA167" s="54">
        <v>9.33</v>
      </c>
      <c r="AB167" s="30">
        <f t="shared" si="44"/>
        <v>5</v>
      </c>
      <c r="AC167" s="54">
        <v>31.8</v>
      </c>
      <c r="AD167" s="54">
        <v>30.43</v>
      </c>
      <c r="AE167" s="30">
        <f t="shared" si="45"/>
        <v>2.5</v>
      </c>
      <c r="AF167" s="54">
        <v>10.72</v>
      </c>
      <c r="AG167" s="54">
        <v>10.02</v>
      </c>
      <c r="AH167" s="30">
        <f t="shared" si="46"/>
        <v>4.375</v>
      </c>
      <c r="AI167" s="54">
        <v>27.51</v>
      </c>
      <c r="AJ167" s="54">
        <v>26.31</v>
      </c>
      <c r="AK167" s="30">
        <f t="shared" si="47"/>
        <v>2.5</v>
      </c>
      <c r="AL167" s="61">
        <v>12.34</v>
      </c>
      <c r="AM167" s="61">
        <v>12.22</v>
      </c>
      <c r="AN167" s="30">
        <f t="shared" si="48"/>
        <v>2.5</v>
      </c>
      <c r="AO167" s="61">
        <v>17.77</v>
      </c>
      <c r="AP167" s="61">
        <v>20.06</v>
      </c>
      <c r="AQ167" s="30">
        <f t="shared" si="49"/>
        <v>2.5</v>
      </c>
      <c r="AR167" s="54">
        <v>81.86</v>
      </c>
      <c r="AS167" s="54">
        <v>60.28</v>
      </c>
      <c r="AT167" s="30">
        <f t="shared" si="50"/>
        <v>5</v>
      </c>
      <c r="AU167" s="63">
        <v>86.77</v>
      </c>
      <c r="AV167" s="63">
        <v>86.35</v>
      </c>
      <c r="AW167" s="30">
        <f t="shared" si="51"/>
        <v>3.75</v>
      </c>
      <c r="AX167" s="65">
        <v>87.98</v>
      </c>
      <c r="AY167" s="65">
        <v>88.29</v>
      </c>
      <c r="AZ167" s="30">
        <f t="shared" si="52"/>
        <v>1.563</v>
      </c>
      <c r="BA167" s="65">
        <v>92.47</v>
      </c>
      <c r="BB167" s="65">
        <v>92.47</v>
      </c>
      <c r="BC167" s="30">
        <f t="shared" si="53"/>
        <v>1.875</v>
      </c>
    </row>
    <row r="168" s="5" customFormat="true" ht="11.25" spans="1:55">
      <c r="A168" s="22">
        <v>164</v>
      </c>
      <c r="B168" s="22" t="s">
        <v>25</v>
      </c>
      <c r="C168" s="22" t="s">
        <v>178</v>
      </c>
      <c r="D168" s="23">
        <f t="shared" si="36"/>
        <v>75.625</v>
      </c>
      <c r="E168" s="54">
        <v>35.15</v>
      </c>
      <c r="F168" s="54">
        <v>33.96</v>
      </c>
      <c r="G168" s="30">
        <f t="shared" si="37"/>
        <v>11.25</v>
      </c>
      <c r="H168" s="54">
        <v>100</v>
      </c>
      <c r="I168" s="54">
        <v>100</v>
      </c>
      <c r="J168" s="30">
        <f t="shared" si="38"/>
        <v>10</v>
      </c>
      <c r="K168" s="54">
        <v>122.13</v>
      </c>
      <c r="L168" s="54">
        <v>117.48</v>
      </c>
      <c r="M168" s="30">
        <f t="shared" si="39"/>
        <v>6.25</v>
      </c>
      <c r="N168" s="56">
        <v>-27.03</v>
      </c>
      <c r="O168" s="56">
        <v>-16.84</v>
      </c>
      <c r="P168" s="30">
        <f t="shared" si="40"/>
        <v>3.75</v>
      </c>
      <c r="Q168" s="56">
        <v>0.15</v>
      </c>
      <c r="R168" s="56">
        <v>0.7</v>
      </c>
      <c r="S168" s="30">
        <f t="shared" si="41"/>
        <v>3.75</v>
      </c>
      <c r="T168" s="54">
        <v>59.61</v>
      </c>
      <c r="U168" s="54">
        <v>56.5</v>
      </c>
      <c r="V168" s="30">
        <f t="shared" si="42"/>
        <v>3.125</v>
      </c>
      <c r="W168" s="54">
        <v>0</v>
      </c>
      <c r="X168" s="54">
        <v>0</v>
      </c>
      <c r="Y168" s="30">
        <f t="shared" si="43"/>
        <v>5</v>
      </c>
      <c r="Z168" s="54">
        <v>8.61</v>
      </c>
      <c r="AA168" s="54">
        <v>6.6</v>
      </c>
      <c r="AB168" s="30">
        <f t="shared" si="44"/>
        <v>5</v>
      </c>
      <c r="AC168" s="54">
        <v>65.58</v>
      </c>
      <c r="AD168" s="54">
        <v>66.52</v>
      </c>
      <c r="AE168" s="30">
        <f t="shared" si="45"/>
        <v>5</v>
      </c>
      <c r="AF168" s="54">
        <v>8.59</v>
      </c>
      <c r="AG168" s="54">
        <v>8.4</v>
      </c>
      <c r="AH168" s="30">
        <f t="shared" si="46"/>
        <v>5</v>
      </c>
      <c r="AI168" s="54">
        <v>0</v>
      </c>
      <c r="AJ168" s="54">
        <v>0</v>
      </c>
      <c r="AK168" s="30">
        <f t="shared" si="47"/>
        <v>2.5</v>
      </c>
      <c r="AL168" s="61">
        <v>0</v>
      </c>
      <c r="AM168" s="61">
        <v>0</v>
      </c>
      <c r="AN168" s="30">
        <f t="shared" si="48"/>
        <v>2.5</v>
      </c>
      <c r="AO168" s="62">
        <v>0</v>
      </c>
      <c r="AP168" s="62">
        <v>0</v>
      </c>
      <c r="AQ168" s="30">
        <f t="shared" si="49"/>
        <v>2.5</v>
      </c>
      <c r="AR168" s="54">
        <v>0</v>
      </c>
      <c r="AS168" s="54">
        <v>0</v>
      </c>
      <c r="AT168" s="30">
        <f t="shared" si="50"/>
        <v>5</v>
      </c>
      <c r="AU168" s="63">
        <v>92.11</v>
      </c>
      <c r="AV168" s="63">
        <v>79.39</v>
      </c>
      <c r="AW168" s="30">
        <f t="shared" si="51"/>
        <v>2.5</v>
      </c>
      <c r="AX168" s="65">
        <v>90.42</v>
      </c>
      <c r="AY168" s="65">
        <v>86.94</v>
      </c>
      <c r="AZ168" s="30">
        <f t="shared" si="52"/>
        <v>1.25</v>
      </c>
      <c r="BA168" s="65">
        <v>96.76</v>
      </c>
      <c r="BB168" s="65">
        <v>90.36</v>
      </c>
      <c r="BC168" s="30">
        <f t="shared" si="53"/>
        <v>1.25</v>
      </c>
    </row>
    <row r="169" s="5" customFormat="true" ht="11.25" spans="1:55">
      <c r="A169" s="22">
        <v>165</v>
      </c>
      <c r="B169" s="22" t="s">
        <v>25</v>
      </c>
      <c r="C169" s="22" t="s">
        <v>179</v>
      </c>
      <c r="D169" s="23">
        <f t="shared" si="36"/>
        <v>76.875</v>
      </c>
      <c r="E169" s="54">
        <v>37.02</v>
      </c>
      <c r="F169" s="54">
        <v>36.22</v>
      </c>
      <c r="G169" s="30">
        <f t="shared" si="37"/>
        <v>15</v>
      </c>
      <c r="H169" s="54">
        <v>66.67</v>
      </c>
      <c r="I169" s="54">
        <v>66.67</v>
      </c>
      <c r="J169" s="30">
        <f t="shared" si="38"/>
        <v>10</v>
      </c>
      <c r="K169" s="54">
        <v>130.89</v>
      </c>
      <c r="L169" s="54">
        <v>128.43</v>
      </c>
      <c r="M169" s="30">
        <f t="shared" si="39"/>
        <v>6.25</v>
      </c>
      <c r="N169" s="56">
        <v>-35.4</v>
      </c>
      <c r="O169" s="56">
        <v>-19.18</v>
      </c>
      <c r="P169" s="30">
        <f t="shared" si="40"/>
        <v>3.75</v>
      </c>
      <c r="Q169" s="56">
        <v>0.58</v>
      </c>
      <c r="R169" s="56">
        <v>-2.02</v>
      </c>
      <c r="S169" s="30">
        <f t="shared" si="41"/>
        <v>4.375</v>
      </c>
      <c r="T169" s="54">
        <v>51.88</v>
      </c>
      <c r="U169" s="54">
        <v>40.48</v>
      </c>
      <c r="V169" s="30">
        <f t="shared" si="42"/>
        <v>4.375</v>
      </c>
      <c r="W169" s="54">
        <v>25.49</v>
      </c>
      <c r="X169" s="54">
        <v>14.46</v>
      </c>
      <c r="Y169" s="30">
        <f t="shared" si="43"/>
        <v>3.125</v>
      </c>
      <c r="Z169" s="54">
        <v>12.96</v>
      </c>
      <c r="AA169" s="54">
        <v>13.46</v>
      </c>
      <c r="AB169" s="30">
        <f t="shared" si="44"/>
        <v>2.5</v>
      </c>
      <c r="AC169" s="54">
        <v>65.66</v>
      </c>
      <c r="AD169" s="54">
        <v>66.61</v>
      </c>
      <c r="AE169" s="30">
        <f t="shared" si="45"/>
        <v>5</v>
      </c>
      <c r="AF169" s="54">
        <v>15.7</v>
      </c>
      <c r="AG169" s="54">
        <v>14.53</v>
      </c>
      <c r="AH169" s="30">
        <f t="shared" si="46"/>
        <v>3.125</v>
      </c>
      <c r="AI169" s="54">
        <v>0</v>
      </c>
      <c r="AJ169" s="54">
        <v>0</v>
      </c>
      <c r="AK169" s="30">
        <f t="shared" si="47"/>
        <v>2.5</v>
      </c>
      <c r="AL169" s="61">
        <v>0</v>
      </c>
      <c r="AM169" s="61">
        <v>0</v>
      </c>
      <c r="AN169" s="30">
        <f t="shared" si="48"/>
        <v>2.5</v>
      </c>
      <c r="AO169" s="62">
        <v>0</v>
      </c>
      <c r="AP169" s="62">
        <v>0</v>
      </c>
      <c r="AQ169" s="30">
        <f t="shared" si="49"/>
        <v>2.5</v>
      </c>
      <c r="AR169" s="54">
        <v>0</v>
      </c>
      <c r="AS169" s="54">
        <v>0</v>
      </c>
      <c r="AT169" s="30">
        <f t="shared" si="50"/>
        <v>5</v>
      </c>
      <c r="AU169" s="63">
        <v>88.52</v>
      </c>
      <c r="AV169" s="63">
        <v>85.38</v>
      </c>
      <c r="AW169" s="30">
        <f t="shared" si="51"/>
        <v>2.5</v>
      </c>
      <c r="AX169" s="65">
        <v>89.24</v>
      </c>
      <c r="AY169" s="65">
        <v>89.18</v>
      </c>
      <c r="AZ169" s="30">
        <f t="shared" si="52"/>
        <v>1.875</v>
      </c>
      <c r="BA169" s="65">
        <v>91.29</v>
      </c>
      <c r="BB169" s="65">
        <v>93.16</v>
      </c>
      <c r="BC169" s="30">
        <f t="shared" si="53"/>
        <v>2.5</v>
      </c>
    </row>
    <row r="170" s="5" customFormat="true" ht="11.25" spans="1:55">
      <c r="A170" s="22">
        <v>166</v>
      </c>
      <c r="B170" s="22" t="s">
        <v>25</v>
      </c>
      <c r="C170" s="22" t="s">
        <v>180</v>
      </c>
      <c r="D170" s="23">
        <f t="shared" si="36"/>
        <v>77.5</v>
      </c>
      <c r="E170" s="54">
        <v>25.4</v>
      </c>
      <c r="F170" s="54">
        <v>42.16</v>
      </c>
      <c r="G170" s="30">
        <f t="shared" si="37"/>
        <v>15</v>
      </c>
      <c r="H170" s="54">
        <v>0</v>
      </c>
      <c r="I170" s="54">
        <v>100</v>
      </c>
      <c r="J170" s="30">
        <f t="shared" si="38"/>
        <v>10</v>
      </c>
      <c r="K170" s="54">
        <v>220.48</v>
      </c>
      <c r="L170" s="54">
        <v>202.65</v>
      </c>
      <c r="M170" s="30">
        <f t="shared" si="39"/>
        <v>6.25</v>
      </c>
      <c r="N170" s="56">
        <v>-11.38</v>
      </c>
      <c r="O170" s="56">
        <v>-2</v>
      </c>
      <c r="P170" s="30">
        <f t="shared" si="40"/>
        <v>2.5</v>
      </c>
      <c r="Q170" s="56">
        <v>8.65</v>
      </c>
      <c r="R170" s="56">
        <v>-0.68</v>
      </c>
      <c r="S170" s="30">
        <f t="shared" si="41"/>
        <v>4.375</v>
      </c>
      <c r="T170" s="54">
        <v>20.86</v>
      </c>
      <c r="U170" s="54">
        <v>20.05</v>
      </c>
      <c r="V170" s="30">
        <f t="shared" si="42"/>
        <v>5</v>
      </c>
      <c r="W170" s="54">
        <v>0</v>
      </c>
      <c r="X170" s="54">
        <v>0</v>
      </c>
      <c r="Y170" s="30">
        <f t="shared" si="43"/>
        <v>5</v>
      </c>
      <c r="Z170" s="54">
        <v>17.76</v>
      </c>
      <c r="AA170" s="54">
        <v>57.01</v>
      </c>
      <c r="AB170" s="30">
        <f t="shared" si="44"/>
        <v>2.5</v>
      </c>
      <c r="AC170" s="54">
        <v>54.44</v>
      </c>
      <c r="AD170" s="54">
        <v>49.49</v>
      </c>
      <c r="AE170" s="30">
        <f t="shared" si="45"/>
        <v>2.5</v>
      </c>
      <c r="AF170" s="54">
        <v>8.44</v>
      </c>
      <c r="AG170" s="54">
        <v>7.31</v>
      </c>
      <c r="AH170" s="30">
        <f t="shared" si="46"/>
        <v>5</v>
      </c>
      <c r="AI170" s="54">
        <v>0</v>
      </c>
      <c r="AJ170" s="54">
        <v>0</v>
      </c>
      <c r="AK170" s="30">
        <f t="shared" si="47"/>
        <v>2.5</v>
      </c>
      <c r="AL170" s="61">
        <v>0</v>
      </c>
      <c r="AM170" s="61">
        <v>0</v>
      </c>
      <c r="AN170" s="30">
        <f t="shared" si="48"/>
        <v>2.5</v>
      </c>
      <c r="AO170" s="62">
        <v>0</v>
      </c>
      <c r="AP170" s="62">
        <v>0</v>
      </c>
      <c r="AQ170" s="30">
        <f t="shared" si="49"/>
        <v>2.5</v>
      </c>
      <c r="AR170" s="54">
        <v>0</v>
      </c>
      <c r="AS170" s="54">
        <v>0</v>
      </c>
      <c r="AT170" s="30">
        <f t="shared" si="50"/>
        <v>5</v>
      </c>
      <c r="AU170" s="63">
        <v>84.72</v>
      </c>
      <c r="AV170" s="63">
        <v>83.65</v>
      </c>
      <c r="AW170" s="30">
        <f t="shared" si="51"/>
        <v>2.5</v>
      </c>
      <c r="AX170" s="65">
        <v>93.13</v>
      </c>
      <c r="AY170" s="65">
        <v>89.7</v>
      </c>
      <c r="AZ170" s="30">
        <f t="shared" si="52"/>
        <v>1.875</v>
      </c>
      <c r="BA170" s="65">
        <v>91.27</v>
      </c>
      <c r="BB170" s="65">
        <v>97.78</v>
      </c>
      <c r="BC170" s="30">
        <f t="shared" si="53"/>
        <v>2.5</v>
      </c>
    </row>
    <row r="171" s="5" customFormat="true" ht="11.25" spans="1:55">
      <c r="A171" s="22">
        <v>167</v>
      </c>
      <c r="B171" s="22" t="s">
        <v>26</v>
      </c>
      <c r="C171" s="22" t="s">
        <v>182</v>
      </c>
      <c r="D171" s="23">
        <f t="shared" si="36"/>
        <v>73.125</v>
      </c>
      <c r="E171" s="54">
        <v>36.27</v>
      </c>
      <c r="F171" s="54">
        <v>35.52</v>
      </c>
      <c r="G171" s="30">
        <f t="shared" si="37"/>
        <v>15</v>
      </c>
      <c r="H171" s="54">
        <v>66.67</v>
      </c>
      <c r="I171" s="54">
        <v>100</v>
      </c>
      <c r="J171" s="30">
        <f t="shared" si="38"/>
        <v>10</v>
      </c>
      <c r="K171" s="54">
        <v>117.85</v>
      </c>
      <c r="L171" s="54">
        <v>118.89</v>
      </c>
      <c r="M171" s="30">
        <f t="shared" si="39"/>
        <v>5</v>
      </c>
      <c r="N171" s="56">
        <v>-14.12</v>
      </c>
      <c r="O171" s="56">
        <v>17.02</v>
      </c>
      <c r="P171" s="30">
        <f t="shared" si="40"/>
        <v>2.5</v>
      </c>
      <c r="Q171" s="56">
        <v>-0.19</v>
      </c>
      <c r="R171" s="56">
        <v>-2.38</v>
      </c>
      <c r="S171" s="30">
        <f t="shared" si="41"/>
        <v>4.375</v>
      </c>
      <c r="T171" s="54">
        <v>52.27</v>
      </c>
      <c r="U171" s="54">
        <v>68.44</v>
      </c>
      <c r="V171" s="30">
        <f t="shared" si="42"/>
        <v>2.5</v>
      </c>
      <c r="W171" s="54">
        <v>26.89</v>
      </c>
      <c r="X171" s="54">
        <v>30.48</v>
      </c>
      <c r="Y171" s="30">
        <f t="shared" si="43"/>
        <v>2.5</v>
      </c>
      <c r="Z171" s="54">
        <v>12.56</v>
      </c>
      <c r="AA171" s="54">
        <v>13.42</v>
      </c>
      <c r="AB171" s="30">
        <f t="shared" si="44"/>
        <v>2.5</v>
      </c>
      <c r="AC171" s="54">
        <v>28.31</v>
      </c>
      <c r="AD171" s="54">
        <v>32.69</v>
      </c>
      <c r="AE171" s="30">
        <f t="shared" si="45"/>
        <v>3.125</v>
      </c>
      <c r="AF171" s="54">
        <v>10.16</v>
      </c>
      <c r="AG171" s="54">
        <v>9.62</v>
      </c>
      <c r="AH171" s="30">
        <f t="shared" si="46"/>
        <v>4.375</v>
      </c>
      <c r="AI171" s="54">
        <v>0</v>
      </c>
      <c r="AJ171" s="54">
        <v>0</v>
      </c>
      <c r="AK171" s="30">
        <f t="shared" si="47"/>
        <v>2.5</v>
      </c>
      <c r="AL171" s="61">
        <v>0</v>
      </c>
      <c r="AM171" s="61">
        <v>0</v>
      </c>
      <c r="AN171" s="30">
        <f t="shared" si="48"/>
        <v>2.5</v>
      </c>
      <c r="AO171" s="62">
        <v>0</v>
      </c>
      <c r="AP171" s="62">
        <v>0</v>
      </c>
      <c r="AQ171" s="30">
        <f t="shared" si="49"/>
        <v>2.5</v>
      </c>
      <c r="AR171" s="54">
        <v>0</v>
      </c>
      <c r="AS171" s="54">
        <v>0</v>
      </c>
      <c r="AT171" s="30">
        <f t="shared" si="50"/>
        <v>5</v>
      </c>
      <c r="AU171" s="63">
        <v>88.98</v>
      </c>
      <c r="AV171" s="63">
        <v>86.65</v>
      </c>
      <c r="AW171" s="30">
        <f t="shared" si="51"/>
        <v>3.75</v>
      </c>
      <c r="AX171" s="65">
        <v>89.43</v>
      </c>
      <c r="AY171" s="65">
        <v>91.07</v>
      </c>
      <c r="AZ171" s="30">
        <f t="shared" si="52"/>
        <v>2.5</v>
      </c>
      <c r="BA171" s="65">
        <v>93.21</v>
      </c>
      <c r="BB171" s="65">
        <v>93.89</v>
      </c>
      <c r="BC171" s="30">
        <f t="shared" si="53"/>
        <v>2.5</v>
      </c>
    </row>
    <row r="172" s="5" customFormat="true" ht="11.25" spans="1:55">
      <c r="A172" s="22">
        <v>168</v>
      </c>
      <c r="B172" s="22" t="s">
        <v>26</v>
      </c>
      <c r="C172" s="22" t="s">
        <v>183</v>
      </c>
      <c r="D172" s="23">
        <f t="shared" si="36"/>
        <v>78.125</v>
      </c>
      <c r="E172" s="54">
        <v>28.51</v>
      </c>
      <c r="F172" s="54">
        <v>27.25</v>
      </c>
      <c r="G172" s="30">
        <f t="shared" si="37"/>
        <v>7.5</v>
      </c>
      <c r="H172" s="54">
        <v>100</v>
      </c>
      <c r="I172" s="54">
        <v>100</v>
      </c>
      <c r="J172" s="30">
        <f t="shared" si="38"/>
        <v>10</v>
      </c>
      <c r="K172" s="54">
        <v>98.84</v>
      </c>
      <c r="L172" s="54">
        <v>101.67</v>
      </c>
      <c r="M172" s="30">
        <f t="shared" si="39"/>
        <v>10</v>
      </c>
      <c r="N172" s="56">
        <v>-4.33</v>
      </c>
      <c r="O172" s="56">
        <v>-79.89</v>
      </c>
      <c r="P172" s="30">
        <f t="shared" si="40"/>
        <v>5</v>
      </c>
      <c r="Q172" s="56">
        <v>-0.37</v>
      </c>
      <c r="R172" s="56">
        <v>-5.8</v>
      </c>
      <c r="S172" s="30">
        <f t="shared" si="41"/>
        <v>5</v>
      </c>
      <c r="T172" s="54">
        <v>38.95</v>
      </c>
      <c r="U172" s="54">
        <v>39.81</v>
      </c>
      <c r="V172" s="30">
        <f t="shared" si="42"/>
        <v>3.75</v>
      </c>
      <c r="W172" s="54">
        <v>0</v>
      </c>
      <c r="X172" s="54">
        <v>14.56</v>
      </c>
      <c r="Y172" s="30">
        <f t="shared" si="43"/>
        <v>2.5</v>
      </c>
      <c r="Z172" s="54">
        <v>7.65</v>
      </c>
      <c r="AA172" s="54">
        <v>7.8</v>
      </c>
      <c r="AB172" s="30">
        <f t="shared" si="44"/>
        <v>5</v>
      </c>
      <c r="AC172" s="54">
        <v>66.07</v>
      </c>
      <c r="AD172" s="54">
        <v>67.84</v>
      </c>
      <c r="AE172" s="30">
        <f t="shared" si="45"/>
        <v>5</v>
      </c>
      <c r="AF172" s="54">
        <v>8.86</v>
      </c>
      <c r="AG172" s="54">
        <v>8.7</v>
      </c>
      <c r="AH172" s="30">
        <f t="shared" si="46"/>
        <v>5</v>
      </c>
      <c r="AI172" s="54">
        <v>20.26</v>
      </c>
      <c r="AJ172" s="54">
        <v>19.45</v>
      </c>
      <c r="AK172" s="30">
        <f t="shared" si="47"/>
        <v>2.5</v>
      </c>
      <c r="AL172" s="61">
        <v>8.56</v>
      </c>
      <c r="AM172" s="61">
        <v>9.56</v>
      </c>
      <c r="AN172" s="30">
        <f t="shared" si="48"/>
        <v>3.125</v>
      </c>
      <c r="AO172" s="61">
        <v>9.4</v>
      </c>
      <c r="AP172" s="61">
        <v>8.2</v>
      </c>
      <c r="AQ172" s="30">
        <f t="shared" si="49"/>
        <v>5</v>
      </c>
      <c r="AR172" s="54">
        <v>108.08</v>
      </c>
      <c r="AS172" s="54">
        <v>124.24</v>
      </c>
      <c r="AT172" s="30">
        <f t="shared" si="50"/>
        <v>2.5</v>
      </c>
      <c r="AU172" s="63">
        <v>79.73</v>
      </c>
      <c r="AV172" s="63">
        <v>80.1</v>
      </c>
      <c r="AW172" s="30">
        <f t="shared" si="51"/>
        <v>3.125</v>
      </c>
      <c r="AX172" s="65">
        <v>88.68</v>
      </c>
      <c r="AY172" s="65">
        <v>73.9</v>
      </c>
      <c r="AZ172" s="30">
        <f t="shared" si="52"/>
        <v>1.25</v>
      </c>
      <c r="BA172" s="65">
        <v>93.84</v>
      </c>
      <c r="BB172" s="65">
        <v>92.74</v>
      </c>
      <c r="BC172" s="30">
        <f t="shared" si="53"/>
        <v>1.875</v>
      </c>
    </row>
    <row r="173" s="5" customFormat="true" ht="11.25" spans="1:55">
      <c r="A173" s="22">
        <v>169</v>
      </c>
      <c r="B173" s="22" t="s">
        <v>26</v>
      </c>
      <c r="C173" s="22" t="s">
        <v>184</v>
      </c>
      <c r="D173" s="23">
        <f t="shared" si="36"/>
        <v>75</v>
      </c>
      <c r="E173" s="54">
        <v>31.27</v>
      </c>
      <c r="F173" s="54">
        <v>34.72</v>
      </c>
      <c r="G173" s="30">
        <f t="shared" si="37"/>
        <v>13.125</v>
      </c>
      <c r="H173" s="54">
        <v>100</v>
      </c>
      <c r="I173" s="54">
        <v>50</v>
      </c>
      <c r="J173" s="30">
        <f t="shared" si="38"/>
        <v>5</v>
      </c>
      <c r="K173" s="54">
        <v>95.61</v>
      </c>
      <c r="L173" s="54">
        <v>158.18</v>
      </c>
      <c r="M173" s="30">
        <f t="shared" si="39"/>
        <v>5</v>
      </c>
      <c r="N173" s="56">
        <v>-1.43</v>
      </c>
      <c r="O173" s="56">
        <v>2.47</v>
      </c>
      <c r="P173" s="30">
        <f t="shared" si="40"/>
        <v>2.5</v>
      </c>
      <c r="Q173" s="56">
        <v>-6</v>
      </c>
      <c r="R173" s="56">
        <v>-11.65</v>
      </c>
      <c r="S173" s="30">
        <f t="shared" si="41"/>
        <v>5</v>
      </c>
      <c r="T173" s="54">
        <v>79.7</v>
      </c>
      <c r="U173" s="54">
        <v>74.25</v>
      </c>
      <c r="V173" s="30">
        <f t="shared" si="42"/>
        <v>3.125</v>
      </c>
      <c r="W173" s="54">
        <v>0.24</v>
      </c>
      <c r="X173" s="54">
        <v>0</v>
      </c>
      <c r="Y173" s="30">
        <f t="shared" si="43"/>
        <v>5</v>
      </c>
      <c r="Z173" s="54">
        <v>1.57</v>
      </c>
      <c r="AA173" s="54">
        <v>3.31</v>
      </c>
      <c r="AB173" s="30">
        <f t="shared" si="44"/>
        <v>5</v>
      </c>
      <c r="AC173" s="54">
        <v>79.91</v>
      </c>
      <c r="AD173" s="54">
        <v>73.95</v>
      </c>
      <c r="AE173" s="30">
        <f t="shared" si="45"/>
        <v>5</v>
      </c>
      <c r="AF173" s="54">
        <v>7.39</v>
      </c>
      <c r="AG173" s="54">
        <v>6.8</v>
      </c>
      <c r="AH173" s="30">
        <f t="shared" si="46"/>
        <v>5</v>
      </c>
      <c r="AI173" s="54">
        <v>0</v>
      </c>
      <c r="AJ173" s="54">
        <v>0</v>
      </c>
      <c r="AK173" s="30">
        <f t="shared" si="47"/>
        <v>2.5</v>
      </c>
      <c r="AL173" s="61">
        <v>0</v>
      </c>
      <c r="AM173" s="61">
        <v>0</v>
      </c>
      <c r="AN173" s="30">
        <f t="shared" si="48"/>
        <v>2.5</v>
      </c>
      <c r="AO173" s="62">
        <v>0</v>
      </c>
      <c r="AP173" s="62">
        <v>0</v>
      </c>
      <c r="AQ173" s="30">
        <f t="shared" si="49"/>
        <v>2.5</v>
      </c>
      <c r="AR173" s="54">
        <v>0</v>
      </c>
      <c r="AS173" s="54">
        <v>0</v>
      </c>
      <c r="AT173" s="30">
        <f t="shared" si="50"/>
        <v>5</v>
      </c>
      <c r="AU173" s="63">
        <v>91.75</v>
      </c>
      <c r="AV173" s="63">
        <v>91.46</v>
      </c>
      <c r="AW173" s="30">
        <f t="shared" si="51"/>
        <v>5</v>
      </c>
      <c r="AX173" s="65">
        <v>89.45</v>
      </c>
      <c r="AY173" s="65">
        <v>82.58</v>
      </c>
      <c r="AZ173" s="30">
        <f t="shared" si="52"/>
        <v>1.25</v>
      </c>
      <c r="BA173" s="65">
        <v>91.93</v>
      </c>
      <c r="BB173" s="65">
        <v>93.14</v>
      </c>
      <c r="BC173" s="30">
        <f t="shared" si="53"/>
        <v>2.5</v>
      </c>
    </row>
    <row r="174" s="5" customFormat="true" ht="11.25" spans="1:55">
      <c r="A174" s="22">
        <v>170</v>
      </c>
      <c r="B174" s="22" t="s">
        <v>27</v>
      </c>
      <c r="C174" s="22" t="s">
        <v>186</v>
      </c>
      <c r="D174" s="23">
        <f t="shared" si="36"/>
        <v>76.875</v>
      </c>
      <c r="E174" s="54">
        <v>33.55</v>
      </c>
      <c r="F174" s="54">
        <v>34.82</v>
      </c>
      <c r="G174" s="30">
        <f t="shared" si="37"/>
        <v>13.125</v>
      </c>
      <c r="H174" s="54">
        <v>100</v>
      </c>
      <c r="I174" s="54">
        <v>100</v>
      </c>
      <c r="J174" s="30">
        <f t="shared" si="38"/>
        <v>10</v>
      </c>
      <c r="K174" s="54">
        <v>125.97</v>
      </c>
      <c r="L174" s="54">
        <v>145.81</v>
      </c>
      <c r="M174" s="30">
        <f t="shared" si="39"/>
        <v>5</v>
      </c>
      <c r="N174" s="56">
        <v>2.91</v>
      </c>
      <c r="O174" s="56">
        <v>-22.58</v>
      </c>
      <c r="P174" s="30">
        <f t="shared" si="40"/>
        <v>4.375</v>
      </c>
      <c r="Q174" s="56">
        <v>4.39</v>
      </c>
      <c r="R174" s="56">
        <v>-7.34</v>
      </c>
      <c r="S174" s="30">
        <f t="shared" si="41"/>
        <v>5</v>
      </c>
      <c r="T174" s="54">
        <v>43.08</v>
      </c>
      <c r="U174" s="54">
        <v>42.57</v>
      </c>
      <c r="V174" s="30">
        <f t="shared" si="42"/>
        <v>4.375</v>
      </c>
      <c r="W174" s="54">
        <v>11.19</v>
      </c>
      <c r="X174" s="54">
        <v>12.45</v>
      </c>
      <c r="Y174" s="30">
        <f t="shared" si="43"/>
        <v>2.5</v>
      </c>
      <c r="Z174" s="54">
        <v>10.87</v>
      </c>
      <c r="AA174" s="54">
        <v>16.91</v>
      </c>
      <c r="AB174" s="30">
        <f t="shared" si="44"/>
        <v>2.5</v>
      </c>
      <c r="AC174" s="54">
        <v>38.1</v>
      </c>
      <c r="AD174" s="54">
        <v>40.76</v>
      </c>
      <c r="AE174" s="30">
        <f t="shared" si="45"/>
        <v>3.125</v>
      </c>
      <c r="AF174" s="54">
        <v>9.43</v>
      </c>
      <c r="AG174" s="54">
        <v>8.76</v>
      </c>
      <c r="AH174" s="30">
        <f t="shared" si="46"/>
        <v>5</v>
      </c>
      <c r="AI174" s="54">
        <v>20.7</v>
      </c>
      <c r="AJ174" s="54">
        <v>22.61</v>
      </c>
      <c r="AK174" s="30">
        <f t="shared" si="47"/>
        <v>3.125</v>
      </c>
      <c r="AL174" s="61">
        <v>14.36</v>
      </c>
      <c r="AM174" s="61">
        <v>15.28</v>
      </c>
      <c r="AN174" s="30">
        <f t="shared" si="48"/>
        <v>4.375</v>
      </c>
      <c r="AO174" s="61">
        <v>8.75</v>
      </c>
      <c r="AP174" s="61">
        <v>22.74</v>
      </c>
      <c r="AQ174" s="30">
        <f t="shared" si="49"/>
        <v>2.5</v>
      </c>
      <c r="AR174" s="54">
        <v>131</v>
      </c>
      <c r="AS174" s="54">
        <v>102.74</v>
      </c>
      <c r="AT174" s="30">
        <f t="shared" si="50"/>
        <v>4.375</v>
      </c>
      <c r="AU174" s="63">
        <v>86.26</v>
      </c>
      <c r="AV174" s="63">
        <v>84.79</v>
      </c>
      <c r="AW174" s="30">
        <f t="shared" si="51"/>
        <v>2.5</v>
      </c>
      <c r="AX174" s="65">
        <v>87.59</v>
      </c>
      <c r="AY174" s="65">
        <v>90.07</v>
      </c>
      <c r="AZ174" s="30">
        <f t="shared" si="52"/>
        <v>2.5</v>
      </c>
      <c r="BA174" s="65">
        <v>92.04</v>
      </c>
      <c r="BB174" s="65">
        <v>93.08</v>
      </c>
      <c r="BC174" s="30">
        <f t="shared" si="53"/>
        <v>2.5</v>
      </c>
    </row>
    <row r="175" s="5" customFormat="true" ht="11.25" spans="1:55">
      <c r="A175" s="22">
        <v>171</v>
      </c>
      <c r="B175" s="22" t="s">
        <v>27</v>
      </c>
      <c r="C175" s="22" t="s">
        <v>187</v>
      </c>
      <c r="D175" s="23">
        <f t="shared" si="36"/>
        <v>78.75</v>
      </c>
      <c r="E175" s="54">
        <v>41.21</v>
      </c>
      <c r="F175" s="54">
        <v>40.31</v>
      </c>
      <c r="G175" s="30">
        <f t="shared" si="37"/>
        <v>15</v>
      </c>
      <c r="H175" s="54">
        <v>100</v>
      </c>
      <c r="I175" s="54">
        <v>100</v>
      </c>
      <c r="J175" s="30">
        <f t="shared" si="38"/>
        <v>10</v>
      </c>
      <c r="K175" s="54">
        <v>111.37</v>
      </c>
      <c r="L175" s="54">
        <v>119.83</v>
      </c>
      <c r="M175" s="30">
        <f t="shared" si="39"/>
        <v>5</v>
      </c>
      <c r="N175" s="56">
        <v>-3.94</v>
      </c>
      <c r="O175" s="56">
        <v>-33.76</v>
      </c>
      <c r="P175" s="30">
        <f t="shared" si="40"/>
        <v>5</v>
      </c>
      <c r="Q175" s="56">
        <v>-1.64</v>
      </c>
      <c r="R175" s="56">
        <v>-6.18</v>
      </c>
      <c r="S175" s="30">
        <f t="shared" si="41"/>
        <v>5</v>
      </c>
      <c r="T175" s="54">
        <v>36.3</v>
      </c>
      <c r="U175" s="54">
        <v>31.93</v>
      </c>
      <c r="V175" s="30">
        <f t="shared" si="42"/>
        <v>5</v>
      </c>
      <c r="W175" s="54">
        <v>1.45</v>
      </c>
      <c r="X175" s="54">
        <v>6.02</v>
      </c>
      <c r="Y175" s="30">
        <f t="shared" si="43"/>
        <v>3.75</v>
      </c>
      <c r="Z175" s="54">
        <v>14.56</v>
      </c>
      <c r="AA175" s="54">
        <v>14.05</v>
      </c>
      <c r="AB175" s="30">
        <f t="shared" si="44"/>
        <v>3.125</v>
      </c>
      <c r="AC175" s="54">
        <v>63.87</v>
      </c>
      <c r="AD175" s="54">
        <v>62.44</v>
      </c>
      <c r="AE175" s="30">
        <f t="shared" si="45"/>
        <v>5</v>
      </c>
      <c r="AF175" s="54">
        <v>21.88</v>
      </c>
      <c r="AG175" s="54">
        <v>22.84</v>
      </c>
      <c r="AH175" s="30">
        <f t="shared" si="46"/>
        <v>2.5</v>
      </c>
      <c r="AI175" s="54">
        <v>18.82</v>
      </c>
      <c r="AJ175" s="54">
        <v>18.44</v>
      </c>
      <c r="AK175" s="30">
        <f t="shared" si="47"/>
        <v>2.5</v>
      </c>
      <c r="AL175" s="61">
        <v>7.12</v>
      </c>
      <c r="AM175" s="61">
        <v>7.22</v>
      </c>
      <c r="AN175" s="30">
        <f t="shared" si="48"/>
        <v>3.125</v>
      </c>
      <c r="AO175" s="61">
        <v>8.12</v>
      </c>
      <c r="AP175" s="61">
        <v>16.84</v>
      </c>
      <c r="AQ175" s="30">
        <f t="shared" si="49"/>
        <v>2.5</v>
      </c>
      <c r="AR175" s="54">
        <v>76.05</v>
      </c>
      <c r="AS175" s="54">
        <v>71.35</v>
      </c>
      <c r="AT175" s="30">
        <f t="shared" si="50"/>
        <v>5</v>
      </c>
      <c r="AU175" s="63">
        <v>85.93</v>
      </c>
      <c r="AV175" s="63">
        <v>81.9</v>
      </c>
      <c r="AW175" s="30">
        <f t="shared" si="51"/>
        <v>2.5</v>
      </c>
      <c r="AX175" s="65">
        <v>89.38</v>
      </c>
      <c r="AY175" s="65">
        <v>90.5</v>
      </c>
      <c r="AZ175" s="30">
        <f t="shared" si="52"/>
        <v>2.5</v>
      </c>
      <c r="BA175" s="65">
        <v>93.21</v>
      </c>
      <c r="BB175" s="65">
        <v>91.43</v>
      </c>
      <c r="BC175" s="30">
        <f t="shared" si="53"/>
        <v>1.25</v>
      </c>
    </row>
    <row r="176" s="5" customFormat="true" ht="11.25" spans="1:55">
      <c r="A176" s="22">
        <v>172</v>
      </c>
      <c r="B176" s="22" t="s">
        <v>27</v>
      </c>
      <c r="C176" s="22" t="s">
        <v>188</v>
      </c>
      <c r="D176" s="23">
        <f t="shared" si="36"/>
        <v>80</v>
      </c>
      <c r="E176" s="54">
        <v>32.65</v>
      </c>
      <c r="F176" s="54">
        <v>33.17</v>
      </c>
      <c r="G176" s="30">
        <f t="shared" si="37"/>
        <v>13.125</v>
      </c>
      <c r="H176" s="54">
        <v>50</v>
      </c>
      <c r="I176" s="54">
        <v>100</v>
      </c>
      <c r="J176" s="30">
        <f t="shared" si="38"/>
        <v>10</v>
      </c>
      <c r="K176" s="54">
        <v>116.28</v>
      </c>
      <c r="L176" s="54">
        <v>117.2</v>
      </c>
      <c r="M176" s="30">
        <f t="shared" si="39"/>
        <v>5</v>
      </c>
      <c r="N176" s="56">
        <v>-8.37</v>
      </c>
      <c r="O176" s="56">
        <v>-30.97</v>
      </c>
      <c r="P176" s="30">
        <f t="shared" si="40"/>
        <v>4.375</v>
      </c>
      <c r="Q176" s="56">
        <v>-0.88</v>
      </c>
      <c r="R176" s="56">
        <v>-2.56</v>
      </c>
      <c r="S176" s="30">
        <f t="shared" si="41"/>
        <v>4.375</v>
      </c>
      <c r="T176" s="54">
        <v>41.48</v>
      </c>
      <c r="U176" s="54">
        <v>39.43</v>
      </c>
      <c r="V176" s="30">
        <f t="shared" si="42"/>
        <v>4.375</v>
      </c>
      <c r="W176" s="54">
        <v>16.42</v>
      </c>
      <c r="X176" s="54">
        <v>14.04</v>
      </c>
      <c r="Y176" s="30">
        <f t="shared" si="43"/>
        <v>3.125</v>
      </c>
      <c r="Z176" s="54">
        <v>14.8</v>
      </c>
      <c r="AA176" s="54">
        <v>12.5</v>
      </c>
      <c r="AB176" s="30">
        <f t="shared" si="44"/>
        <v>3.125</v>
      </c>
      <c r="AC176" s="54">
        <v>56.39</v>
      </c>
      <c r="AD176" s="54">
        <v>56.95</v>
      </c>
      <c r="AE176" s="30">
        <f t="shared" si="45"/>
        <v>4.375</v>
      </c>
      <c r="AF176" s="54">
        <v>7.93</v>
      </c>
      <c r="AG176" s="54">
        <v>7.75</v>
      </c>
      <c r="AH176" s="30">
        <f t="shared" si="46"/>
        <v>5</v>
      </c>
      <c r="AI176" s="54">
        <v>16.72</v>
      </c>
      <c r="AJ176" s="54">
        <v>16.61</v>
      </c>
      <c r="AK176" s="30">
        <f t="shared" si="47"/>
        <v>2.5</v>
      </c>
      <c r="AL176" s="61">
        <v>7.07</v>
      </c>
      <c r="AM176" s="61">
        <v>8.48</v>
      </c>
      <c r="AN176" s="30">
        <f t="shared" si="48"/>
        <v>3.125</v>
      </c>
      <c r="AO176" s="61">
        <v>8.23</v>
      </c>
      <c r="AP176" s="61">
        <v>23.72</v>
      </c>
      <c r="AQ176" s="30">
        <f t="shared" si="49"/>
        <v>2.5</v>
      </c>
      <c r="AR176" s="54">
        <v>70.66</v>
      </c>
      <c r="AS176" s="54">
        <v>76.83</v>
      </c>
      <c r="AT176" s="30">
        <f t="shared" si="50"/>
        <v>5</v>
      </c>
      <c r="AU176" s="63">
        <v>95.81</v>
      </c>
      <c r="AV176" s="63">
        <v>91.86</v>
      </c>
      <c r="AW176" s="30">
        <f t="shared" si="51"/>
        <v>5</v>
      </c>
      <c r="AX176" s="65">
        <v>98.48</v>
      </c>
      <c r="AY176" s="65">
        <v>93.79</v>
      </c>
      <c r="AZ176" s="30">
        <f t="shared" si="52"/>
        <v>2.5</v>
      </c>
      <c r="BA176" s="65">
        <v>95.9</v>
      </c>
      <c r="BB176" s="65">
        <v>94.31</v>
      </c>
      <c r="BC176" s="30">
        <f t="shared" si="53"/>
        <v>2.5</v>
      </c>
    </row>
    <row r="177" s="5" customFormat="true" ht="11.25" spans="1:55">
      <c r="A177" s="22">
        <v>173</v>
      </c>
      <c r="B177" s="22" t="s">
        <v>28</v>
      </c>
      <c r="C177" s="22" t="s">
        <v>190</v>
      </c>
      <c r="D177" s="23">
        <f t="shared" si="36"/>
        <v>74.375</v>
      </c>
      <c r="E177" s="54">
        <v>32.85</v>
      </c>
      <c r="F177" s="54">
        <v>33.38</v>
      </c>
      <c r="G177" s="30">
        <f t="shared" si="37"/>
        <v>13.125</v>
      </c>
      <c r="H177" s="54">
        <v>100</v>
      </c>
      <c r="I177" s="54">
        <v>100</v>
      </c>
      <c r="J177" s="30">
        <f t="shared" si="38"/>
        <v>10</v>
      </c>
      <c r="K177" s="54">
        <v>100.61</v>
      </c>
      <c r="L177" s="54">
        <v>113.7</v>
      </c>
      <c r="M177" s="30">
        <f t="shared" si="39"/>
        <v>7.5</v>
      </c>
      <c r="N177" s="56">
        <v>-13.85</v>
      </c>
      <c r="O177" s="56">
        <v>18.15</v>
      </c>
      <c r="P177" s="30">
        <f t="shared" si="40"/>
        <v>2.5</v>
      </c>
      <c r="Q177" s="56">
        <v>-5.75</v>
      </c>
      <c r="R177" s="56">
        <v>3.32</v>
      </c>
      <c r="S177" s="30">
        <f t="shared" si="41"/>
        <v>2.5</v>
      </c>
      <c r="T177" s="54">
        <v>49.5</v>
      </c>
      <c r="U177" s="54">
        <v>38.17</v>
      </c>
      <c r="V177" s="30">
        <f t="shared" si="42"/>
        <v>4.375</v>
      </c>
      <c r="W177" s="54">
        <v>6.65</v>
      </c>
      <c r="X177" s="54">
        <v>5.16</v>
      </c>
      <c r="Y177" s="30">
        <f t="shared" si="43"/>
        <v>4.375</v>
      </c>
      <c r="Z177" s="54">
        <v>14.38</v>
      </c>
      <c r="AA177" s="54">
        <v>14.86</v>
      </c>
      <c r="AB177" s="30">
        <f t="shared" si="44"/>
        <v>2.5</v>
      </c>
      <c r="AC177" s="54">
        <v>53.1</v>
      </c>
      <c r="AD177" s="54">
        <v>52.36</v>
      </c>
      <c r="AE177" s="30">
        <f t="shared" si="45"/>
        <v>2.5</v>
      </c>
      <c r="AF177" s="54">
        <v>8.09</v>
      </c>
      <c r="AG177" s="54">
        <v>8.73</v>
      </c>
      <c r="AH177" s="30">
        <f t="shared" si="46"/>
        <v>5</v>
      </c>
      <c r="AI177" s="54">
        <v>20.61</v>
      </c>
      <c r="AJ177" s="54">
        <v>25.33</v>
      </c>
      <c r="AK177" s="30">
        <f t="shared" si="47"/>
        <v>3.125</v>
      </c>
      <c r="AL177" s="61">
        <v>12.74</v>
      </c>
      <c r="AM177" s="61">
        <v>15.11</v>
      </c>
      <c r="AN177" s="30">
        <f t="shared" si="48"/>
        <v>4.375</v>
      </c>
      <c r="AO177" s="61">
        <v>10.06</v>
      </c>
      <c r="AP177" s="61">
        <v>19.82</v>
      </c>
      <c r="AQ177" s="30">
        <f t="shared" si="49"/>
        <v>2.5</v>
      </c>
      <c r="AR177" s="54">
        <v>105.34</v>
      </c>
      <c r="AS177" s="54">
        <v>73.62</v>
      </c>
      <c r="AT177" s="30">
        <f t="shared" si="50"/>
        <v>5</v>
      </c>
      <c r="AU177" s="63">
        <v>86.6</v>
      </c>
      <c r="AV177" s="63">
        <v>83.89</v>
      </c>
      <c r="AW177" s="30">
        <f t="shared" si="51"/>
        <v>2.5</v>
      </c>
      <c r="AX177" s="65">
        <v>88.91</v>
      </c>
      <c r="AY177" s="65">
        <v>87.74</v>
      </c>
      <c r="AZ177" s="30">
        <f t="shared" si="52"/>
        <v>1.25</v>
      </c>
      <c r="BA177" s="65">
        <v>91.73</v>
      </c>
      <c r="BB177" s="65">
        <v>91.08</v>
      </c>
      <c r="BC177" s="30">
        <f t="shared" si="53"/>
        <v>1.25</v>
      </c>
    </row>
    <row r="178" s="5" customFormat="true" ht="11.25" spans="1:55">
      <c r="A178" s="22">
        <v>174</v>
      </c>
      <c r="B178" s="22" t="s">
        <v>28</v>
      </c>
      <c r="C178" s="22" t="s">
        <v>191</v>
      </c>
      <c r="D178" s="23">
        <f t="shared" si="36"/>
        <v>72.188</v>
      </c>
      <c r="E178" s="54">
        <v>28.14</v>
      </c>
      <c r="F178" s="54">
        <v>31.25</v>
      </c>
      <c r="G178" s="30">
        <f t="shared" si="37"/>
        <v>9.375</v>
      </c>
      <c r="H178" s="54">
        <v>0</v>
      </c>
      <c r="I178" s="54">
        <v>0</v>
      </c>
      <c r="J178" s="30">
        <f t="shared" si="38"/>
        <v>5</v>
      </c>
      <c r="K178" s="54">
        <v>243.5</v>
      </c>
      <c r="L178" s="54">
        <v>198.43</v>
      </c>
      <c r="M178" s="30">
        <f t="shared" si="39"/>
        <v>6.25</v>
      </c>
      <c r="N178" s="56">
        <v>-18.13</v>
      </c>
      <c r="O178" s="56">
        <v>48.83</v>
      </c>
      <c r="P178" s="30">
        <f t="shared" si="40"/>
        <v>2.5</v>
      </c>
      <c r="Q178" s="56">
        <v>32.25</v>
      </c>
      <c r="R178" s="56">
        <v>-24.48</v>
      </c>
      <c r="S178" s="30">
        <f t="shared" si="41"/>
        <v>5</v>
      </c>
      <c r="T178" s="54">
        <v>29.09</v>
      </c>
      <c r="U178" s="54">
        <v>34.49</v>
      </c>
      <c r="V178" s="30">
        <f t="shared" si="42"/>
        <v>5</v>
      </c>
      <c r="W178" s="54">
        <v>0</v>
      </c>
      <c r="X178" s="54">
        <v>0</v>
      </c>
      <c r="Y178" s="30">
        <f t="shared" si="43"/>
        <v>5</v>
      </c>
      <c r="Z178" s="54">
        <v>0.52</v>
      </c>
      <c r="AA178" s="54">
        <v>6.1</v>
      </c>
      <c r="AB178" s="30">
        <f t="shared" si="44"/>
        <v>5</v>
      </c>
      <c r="AC178" s="54">
        <v>79.85</v>
      </c>
      <c r="AD178" s="54">
        <v>81.79</v>
      </c>
      <c r="AE178" s="30">
        <f t="shared" si="45"/>
        <v>5</v>
      </c>
      <c r="AF178" s="54">
        <v>8.28</v>
      </c>
      <c r="AG178" s="54">
        <v>6.62</v>
      </c>
      <c r="AH178" s="30">
        <f t="shared" si="46"/>
        <v>5</v>
      </c>
      <c r="AI178" s="54">
        <v>0</v>
      </c>
      <c r="AJ178" s="54">
        <v>0</v>
      </c>
      <c r="AK178" s="30">
        <f t="shared" si="47"/>
        <v>2.5</v>
      </c>
      <c r="AL178" s="61">
        <v>0</v>
      </c>
      <c r="AM178" s="61">
        <v>0</v>
      </c>
      <c r="AN178" s="30">
        <f t="shared" si="48"/>
        <v>2.5</v>
      </c>
      <c r="AO178" s="62">
        <v>0</v>
      </c>
      <c r="AP178" s="62">
        <v>0</v>
      </c>
      <c r="AQ178" s="30">
        <f t="shared" si="49"/>
        <v>2.5</v>
      </c>
      <c r="AR178" s="54">
        <v>0</v>
      </c>
      <c r="AS178" s="54">
        <v>0</v>
      </c>
      <c r="AT178" s="30">
        <f t="shared" si="50"/>
        <v>5</v>
      </c>
      <c r="AU178" s="63">
        <v>87.04</v>
      </c>
      <c r="AV178" s="63">
        <v>83.65</v>
      </c>
      <c r="AW178" s="30">
        <f t="shared" si="51"/>
        <v>2.5</v>
      </c>
      <c r="AX178" s="65">
        <v>78.95</v>
      </c>
      <c r="AY178" s="65">
        <v>88.42</v>
      </c>
      <c r="AZ178" s="30">
        <f t="shared" si="52"/>
        <v>1.563</v>
      </c>
      <c r="BA178" s="65">
        <v>91.56</v>
      </c>
      <c r="BB178" s="65">
        <v>97.9</v>
      </c>
      <c r="BC178" s="30">
        <f t="shared" si="53"/>
        <v>2.5</v>
      </c>
    </row>
    <row r="179" s="5" customFormat="true" ht="11.25" spans="1:55">
      <c r="A179" s="22">
        <v>175</v>
      </c>
      <c r="B179" s="22" t="s">
        <v>29</v>
      </c>
      <c r="C179" s="22" t="s">
        <v>193</v>
      </c>
      <c r="D179" s="23">
        <f t="shared" si="36"/>
        <v>78.126</v>
      </c>
      <c r="E179" s="54">
        <v>24.06</v>
      </c>
      <c r="F179" s="54">
        <v>20.73</v>
      </c>
      <c r="G179" s="30">
        <f t="shared" si="37"/>
        <v>7.5</v>
      </c>
      <c r="H179" s="54">
        <v>50</v>
      </c>
      <c r="I179" s="54">
        <v>100</v>
      </c>
      <c r="J179" s="30">
        <f t="shared" si="38"/>
        <v>10</v>
      </c>
      <c r="K179" s="54">
        <v>154.22</v>
      </c>
      <c r="L179" s="54">
        <v>103.22</v>
      </c>
      <c r="M179" s="30">
        <f t="shared" si="39"/>
        <v>10</v>
      </c>
      <c r="N179" s="56">
        <v>-42.35</v>
      </c>
      <c r="O179" s="56">
        <v>52.7</v>
      </c>
      <c r="P179" s="30">
        <f t="shared" si="40"/>
        <v>2.5</v>
      </c>
      <c r="Q179" s="56">
        <v>-4.54</v>
      </c>
      <c r="R179" s="56">
        <v>-9.21</v>
      </c>
      <c r="S179" s="30">
        <f t="shared" si="41"/>
        <v>5</v>
      </c>
      <c r="T179" s="54">
        <v>61.6</v>
      </c>
      <c r="U179" s="54">
        <v>32.48</v>
      </c>
      <c r="V179" s="30">
        <f t="shared" si="42"/>
        <v>5</v>
      </c>
      <c r="W179" s="54">
        <v>0</v>
      </c>
      <c r="X179" s="54">
        <v>4.33</v>
      </c>
      <c r="Y179" s="30">
        <f t="shared" si="43"/>
        <v>5</v>
      </c>
      <c r="Z179" s="54">
        <v>3.93</v>
      </c>
      <c r="AA179" s="54">
        <v>5.36</v>
      </c>
      <c r="AB179" s="30">
        <f t="shared" si="44"/>
        <v>5</v>
      </c>
      <c r="AC179" s="54">
        <v>41.95</v>
      </c>
      <c r="AD179" s="54">
        <v>41.72</v>
      </c>
      <c r="AE179" s="30">
        <f t="shared" si="45"/>
        <v>2.5</v>
      </c>
      <c r="AF179" s="54">
        <v>9</v>
      </c>
      <c r="AG179" s="54">
        <v>8.8</v>
      </c>
      <c r="AH179" s="30">
        <f t="shared" si="46"/>
        <v>5</v>
      </c>
      <c r="AI179" s="54">
        <v>0</v>
      </c>
      <c r="AJ179" s="54">
        <v>0</v>
      </c>
      <c r="AK179" s="30">
        <f t="shared" si="47"/>
        <v>2.5</v>
      </c>
      <c r="AL179" s="61">
        <v>0</v>
      </c>
      <c r="AM179" s="61">
        <v>0</v>
      </c>
      <c r="AN179" s="30">
        <f t="shared" si="48"/>
        <v>2.5</v>
      </c>
      <c r="AO179" s="62">
        <v>0</v>
      </c>
      <c r="AP179" s="62">
        <v>0</v>
      </c>
      <c r="AQ179" s="30">
        <f t="shared" si="49"/>
        <v>2.5</v>
      </c>
      <c r="AR179" s="54">
        <v>0</v>
      </c>
      <c r="AS179" s="54">
        <v>0</v>
      </c>
      <c r="AT179" s="30">
        <f t="shared" si="50"/>
        <v>5</v>
      </c>
      <c r="AU179" s="63">
        <v>88.06</v>
      </c>
      <c r="AV179" s="63">
        <v>85.96</v>
      </c>
      <c r="AW179" s="30">
        <f t="shared" si="51"/>
        <v>3.75</v>
      </c>
      <c r="AX179" s="65">
        <v>88.78</v>
      </c>
      <c r="AY179" s="65">
        <v>89.11</v>
      </c>
      <c r="AZ179" s="30">
        <f t="shared" si="52"/>
        <v>2.188</v>
      </c>
      <c r="BA179" s="65">
        <v>92.66</v>
      </c>
      <c r="BB179" s="65">
        <v>92.97</v>
      </c>
      <c r="BC179" s="30">
        <f t="shared" si="53"/>
        <v>2.188</v>
      </c>
    </row>
    <row r="180" s="5" customFormat="true" ht="11.25" spans="1:55">
      <c r="A180" s="22">
        <v>176</v>
      </c>
      <c r="B180" s="22" t="s">
        <v>29</v>
      </c>
      <c r="C180" s="22" t="s">
        <v>194</v>
      </c>
      <c r="D180" s="23">
        <f t="shared" si="36"/>
        <v>74.375</v>
      </c>
      <c r="E180" s="54">
        <v>34.14</v>
      </c>
      <c r="F180" s="54">
        <v>33.37</v>
      </c>
      <c r="G180" s="30">
        <f t="shared" si="37"/>
        <v>11.25</v>
      </c>
      <c r="H180" s="54">
        <v>100</v>
      </c>
      <c r="I180" s="54">
        <v>50</v>
      </c>
      <c r="J180" s="30">
        <f t="shared" si="38"/>
        <v>5</v>
      </c>
      <c r="K180" s="54">
        <v>96.6</v>
      </c>
      <c r="L180" s="54">
        <v>108.11</v>
      </c>
      <c r="M180" s="30">
        <f t="shared" si="39"/>
        <v>10</v>
      </c>
      <c r="N180" s="56">
        <v>-20.29</v>
      </c>
      <c r="O180" s="56">
        <v>-6.89</v>
      </c>
      <c r="P180" s="30">
        <f t="shared" si="40"/>
        <v>3.75</v>
      </c>
      <c r="Q180" s="56">
        <v>4.25</v>
      </c>
      <c r="R180" s="56">
        <v>-13.88</v>
      </c>
      <c r="S180" s="30">
        <f t="shared" si="41"/>
        <v>5</v>
      </c>
      <c r="T180" s="54">
        <v>30.6</v>
      </c>
      <c r="U180" s="54">
        <v>35.61</v>
      </c>
      <c r="V180" s="30">
        <f t="shared" si="42"/>
        <v>3.75</v>
      </c>
      <c r="W180" s="54">
        <v>14.66</v>
      </c>
      <c r="X180" s="54">
        <v>17.29</v>
      </c>
      <c r="Y180" s="30">
        <f t="shared" si="43"/>
        <v>2.5</v>
      </c>
      <c r="Z180" s="54">
        <v>15.75</v>
      </c>
      <c r="AA180" s="54">
        <v>13.53</v>
      </c>
      <c r="AB180" s="30">
        <f t="shared" si="44"/>
        <v>3.125</v>
      </c>
      <c r="AC180" s="54">
        <v>64.31</v>
      </c>
      <c r="AD180" s="54">
        <v>60.91</v>
      </c>
      <c r="AE180" s="30">
        <f t="shared" si="45"/>
        <v>5</v>
      </c>
      <c r="AF180" s="54">
        <v>15.06</v>
      </c>
      <c r="AG180" s="54">
        <v>14.62</v>
      </c>
      <c r="AH180" s="30">
        <f t="shared" si="46"/>
        <v>3.125</v>
      </c>
      <c r="AI180" s="54">
        <v>22.41</v>
      </c>
      <c r="AJ180" s="54">
        <v>0</v>
      </c>
      <c r="AK180" s="30">
        <f t="shared" si="47"/>
        <v>2.5</v>
      </c>
      <c r="AL180" s="61">
        <v>12.04</v>
      </c>
      <c r="AM180" s="61">
        <v>0</v>
      </c>
      <c r="AN180" s="30">
        <f t="shared" si="48"/>
        <v>2.5</v>
      </c>
      <c r="AO180" s="61">
        <v>9.14</v>
      </c>
      <c r="AP180" s="62">
        <v>0</v>
      </c>
      <c r="AQ180" s="30">
        <f t="shared" si="49"/>
        <v>2.5</v>
      </c>
      <c r="AR180" s="54">
        <v>72.15</v>
      </c>
      <c r="AS180" s="54">
        <v>0</v>
      </c>
      <c r="AT180" s="30">
        <f t="shared" si="50"/>
        <v>5</v>
      </c>
      <c r="AU180" s="63">
        <v>89.88</v>
      </c>
      <c r="AV180" s="63">
        <v>88.64</v>
      </c>
      <c r="AW180" s="30">
        <f t="shared" si="51"/>
        <v>5</v>
      </c>
      <c r="AX180" s="65">
        <v>91.18</v>
      </c>
      <c r="AY180" s="65">
        <v>89.39</v>
      </c>
      <c r="AZ180" s="30">
        <f t="shared" si="52"/>
        <v>1.875</v>
      </c>
      <c r="BA180" s="65">
        <v>93.71</v>
      </c>
      <c r="BB180" s="65">
        <v>94.06</v>
      </c>
      <c r="BC180" s="30">
        <f t="shared" si="53"/>
        <v>2.5</v>
      </c>
    </row>
    <row r="181" s="5" customFormat="true" ht="11.25" spans="1:55">
      <c r="A181" s="22">
        <v>177</v>
      </c>
      <c r="B181" s="22" t="s">
        <v>30</v>
      </c>
      <c r="C181" s="22" t="s">
        <v>196</v>
      </c>
      <c r="D181" s="23">
        <f t="shared" si="36"/>
        <v>75.313</v>
      </c>
      <c r="E181" s="54">
        <v>35.12</v>
      </c>
      <c r="F181" s="54">
        <v>35.27</v>
      </c>
      <c r="G181" s="30">
        <f t="shared" si="37"/>
        <v>15</v>
      </c>
      <c r="H181" s="54">
        <v>100</v>
      </c>
      <c r="I181" s="54">
        <v>50</v>
      </c>
      <c r="J181" s="30">
        <f t="shared" si="38"/>
        <v>5</v>
      </c>
      <c r="K181" s="54">
        <v>107.02</v>
      </c>
      <c r="L181" s="54">
        <v>100.9</v>
      </c>
      <c r="M181" s="30">
        <f t="shared" si="39"/>
        <v>10</v>
      </c>
      <c r="N181" s="56">
        <v>1.07</v>
      </c>
      <c r="O181" s="56">
        <v>-86.87</v>
      </c>
      <c r="P181" s="30">
        <f t="shared" si="40"/>
        <v>5</v>
      </c>
      <c r="Q181" s="56">
        <v>5.06</v>
      </c>
      <c r="R181" s="56">
        <v>14.75</v>
      </c>
      <c r="S181" s="30">
        <f t="shared" si="41"/>
        <v>2.5</v>
      </c>
      <c r="T181" s="54">
        <v>60.11</v>
      </c>
      <c r="U181" s="54">
        <v>61.6</v>
      </c>
      <c r="V181" s="30">
        <f t="shared" si="42"/>
        <v>2.5</v>
      </c>
      <c r="W181" s="54">
        <v>36.17</v>
      </c>
      <c r="X181" s="54">
        <v>37.74</v>
      </c>
      <c r="Y181" s="30">
        <f t="shared" si="43"/>
        <v>2.5</v>
      </c>
      <c r="Z181" s="54">
        <v>9.37</v>
      </c>
      <c r="AA181" s="54">
        <v>10.06</v>
      </c>
      <c r="AB181" s="30">
        <f t="shared" si="44"/>
        <v>5</v>
      </c>
      <c r="AC181" s="54">
        <v>57.04</v>
      </c>
      <c r="AD181" s="54">
        <v>53.38</v>
      </c>
      <c r="AE181" s="30">
        <f t="shared" si="45"/>
        <v>3.75</v>
      </c>
      <c r="AF181" s="54">
        <v>10.47</v>
      </c>
      <c r="AG181" s="54">
        <v>9.97</v>
      </c>
      <c r="AH181" s="30">
        <f t="shared" si="46"/>
        <v>4.375</v>
      </c>
      <c r="AI181" s="54">
        <v>0</v>
      </c>
      <c r="AJ181" s="54">
        <v>0</v>
      </c>
      <c r="AK181" s="30">
        <f t="shared" si="47"/>
        <v>2.5</v>
      </c>
      <c r="AL181" s="61">
        <v>0</v>
      </c>
      <c r="AM181" s="61">
        <v>0</v>
      </c>
      <c r="AN181" s="30">
        <f t="shared" si="48"/>
        <v>2.5</v>
      </c>
      <c r="AO181" s="62">
        <v>0</v>
      </c>
      <c r="AP181" s="62">
        <v>0</v>
      </c>
      <c r="AQ181" s="30">
        <f t="shared" si="49"/>
        <v>2.5</v>
      </c>
      <c r="AR181" s="54">
        <v>0</v>
      </c>
      <c r="AS181" s="54">
        <v>0</v>
      </c>
      <c r="AT181" s="30">
        <f t="shared" si="50"/>
        <v>5</v>
      </c>
      <c r="AU181" s="63">
        <v>90.62</v>
      </c>
      <c r="AV181" s="63">
        <v>88.13</v>
      </c>
      <c r="AW181" s="30">
        <f t="shared" si="51"/>
        <v>3.75</v>
      </c>
      <c r="AX181" s="65">
        <v>84.67</v>
      </c>
      <c r="AY181" s="65">
        <v>85.2</v>
      </c>
      <c r="AZ181" s="30">
        <f t="shared" si="52"/>
        <v>1.563</v>
      </c>
      <c r="BA181" s="65">
        <v>94.03</v>
      </c>
      <c r="BB181" s="65">
        <v>91.75</v>
      </c>
      <c r="BC181" s="30">
        <f t="shared" si="53"/>
        <v>1.875</v>
      </c>
    </row>
    <row r="182" s="5" customFormat="true" ht="11.25" spans="1:55">
      <c r="A182" s="22">
        <v>178</v>
      </c>
      <c r="B182" s="22" t="s">
        <v>30</v>
      </c>
      <c r="C182" s="22" t="s">
        <v>197</v>
      </c>
      <c r="D182" s="23">
        <f t="shared" si="36"/>
        <v>81.876</v>
      </c>
      <c r="E182" s="54">
        <v>34.57</v>
      </c>
      <c r="F182" s="54">
        <v>35.21</v>
      </c>
      <c r="G182" s="30">
        <f t="shared" si="37"/>
        <v>15</v>
      </c>
      <c r="H182" s="54">
        <v>100</v>
      </c>
      <c r="I182" s="54">
        <v>100</v>
      </c>
      <c r="J182" s="30">
        <f t="shared" si="38"/>
        <v>10</v>
      </c>
      <c r="K182" s="54">
        <v>104.28</v>
      </c>
      <c r="L182" s="54">
        <v>111.78</v>
      </c>
      <c r="M182" s="30">
        <f t="shared" si="39"/>
        <v>10</v>
      </c>
      <c r="N182" s="56">
        <v>19.1</v>
      </c>
      <c r="O182" s="56">
        <v>14.65</v>
      </c>
      <c r="P182" s="30">
        <f t="shared" si="40"/>
        <v>3.125</v>
      </c>
      <c r="Q182" s="56">
        <v>14.07</v>
      </c>
      <c r="R182" s="56">
        <v>-0.59</v>
      </c>
      <c r="S182" s="30">
        <f t="shared" si="41"/>
        <v>4.375</v>
      </c>
      <c r="T182" s="54">
        <v>29.18</v>
      </c>
      <c r="U182" s="54">
        <v>46.46</v>
      </c>
      <c r="V182" s="30">
        <f t="shared" si="42"/>
        <v>3.75</v>
      </c>
      <c r="W182" s="54">
        <v>12.95</v>
      </c>
      <c r="X182" s="54">
        <v>24.57</v>
      </c>
      <c r="Y182" s="30">
        <f t="shared" si="43"/>
        <v>2.5</v>
      </c>
      <c r="Z182" s="54">
        <v>7.07</v>
      </c>
      <c r="AA182" s="54">
        <v>8.16</v>
      </c>
      <c r="AB182" s="30">
        <f t="shared" si="44"/>
        <v>5</v>
      </c>
      <c r="AC182" s="54">
        <v>77.17</v>
      </c>
      <c r="AD182" s="54">
        <v>76.45</v>
      </c>
      <c r="AE182" s="30">
        <f t="shared" si="45"/>
        <v>5</v>
      </c>
      <c r="AF182" s="54">
        <v>9.65</v>
      </c>
      <c r="AG182" s="54">
        <v>9.06</v>
      </c>
      <c r="AH182" s="30">
        <f t="shared" si="46"/>
        <v>5</v>
      </c>
      <c r="AI182" s="54">
        <v>0</v>
      </c>
      <c r="AJ182" s="54">
        <v>0</v>
      </c>
      <c r="AK182" s="30">
        <f t="shared" si="47"/>
        <v>2.5</v>
      </c>
      <c r="AL182" s="61">
        <v>0</v>
      </c>
      <c r="AM182" s="61">
        <v>0</v>
      </c>
      <c r="AN182" s="30">
        <f t="shared" si="48"/>
        <v>2.5</v>
      </c>
      <c r="AO182" s="62">
        <v>0</v>
      </c>
      <c r="AP182" s="62">
        <v>0</v>
      </c>
      <c r="AQ182" s="30">
        <f t="shared" si="49"/>
        <v>2.5</v>
      </c>
      <c r="AR182" s="54">
        <v>0</v>
      </c>
      <c r="AS182" s="54">
        <v>0</v>
      </c>
      <c r="AT182" s="30">
        <f t="shared" si="50"/>
        <v>5</v>
      </c>
      <c r="AU182" s="63">
        <v>79.83</v>
      </c>
      <c r="AV182" s="63">
        <v>74.78</v>
      </c>
      <c r="AW182" s="30">
        <f t="shared" si="51"/>
        <v>2.5</v>
      </c>
      <c r="AX182" s="65">
        <v>76.95</v>
      </c>
      <c r="AY182" s="65">
        <v>84.84</v>
      </c>
      <c r="AZ182" s="30">
        <f t="shared" si="52"/>
        <v>1.563</v>
      </c>
      <c r="BA182" s="65">
        <v>89.24</v>
      </c>
      <c r="BB182" s="65">
        <v>90.13</v>
      </c>
      <c r="BC182" s="30">
        <f t="shared" si="53"/>
        <v>1.563</v>
      </c>
    </row>
    <row r="183" s="5" customFormat="true" ht="11.25" spans="1:55">
      <c r="A183" s="22">
        <v>179</v>
      </c>
      <c r="B183" s="22" t="s">
        <v>31</v>
      </c>
      <c r="C183" s="22" t="s">
        <v>199</v>
      </c>
      <c r="D183" s="23">
        <f t="shared" si="36"/>
        <v>74.376</v>
      </c>
      <c r="E183" s="54">
        <v>33.24</v>
      </c>
      <c r="F183" s="54">
        <v>33.21</v>
      </c>
      <c r="G183" s="30">
        <f t="shared" si="37"/>
        <v>11.25</v>
      </c>
      <c r="H183" s="54">
        <v>100</v>
      </c>
      <c r="I183" s="54">
        <v>100</v>
      </c>
      <c r="J183" s="30">
        <f t="shared" si="38"/>
        <v>10</v>
      </c>
      <c r="K183" s="54">
        <v>123.21</v>
      </c>
      <c r="L183" s="54">
        <v>133.36</v>
      </c>
      <c r="M183" s="30">
        <f t="shared" si="39"/>
        <v>5</v>
      </c>
      <c r="N183" s="56">
        <v>-44.12</v>
      </c>
      <c r="O183" s="56">
        <v>-50.32</v>
      </c>
      <c r="P183" s="30">
        <f t="shared" si="40"/>
        <v>5</v>
      </c>
      <c r="Q183" s="56">
        <v>-1.56</v>
      </c>
      <c r="R183" s="56">
        <v>-7.97</v>
      </c>
      <c r="S183" s="30">
        <f t="shared" si="41"/>
        <v>5</v>
      </c>
      <c r="T183" s="54">
        <v>57.3</v>
      </c>
      <c r="U183" s="54">
        <v>41.31</v>
      </c>
      <c r="V183" s="30">
        <f t="shared" si="42"/>
        <v>4.375</v>
      </c>
      <c r="W183" s="54">
        <v>15.26</v>
      </c>
      <c r="X183" s="54">
        <v>9.36</v>
      </c>
      <c r="Y183" s="30">
        <f t="shared" si="43"/>
        <v>4.375</v>
      </c>
      <c r="Z183" s="54">
        <v>5.86</v>
      </c>
      <c r="AA183" s="54">
        <v>9.24</v>
      </c>
      <c r="AB183" s="30">
        <f t="shared" si="44"/>
        <v>5</v>
      </c>
      <c r="AC183" s="54">
        <v>37.7</v>
      </c>
      <c r="AD183" s="54">
        <v>32.96</v>
      </c>
      <c r="AE183" s="30">
        <f t="shared" si="45"/>
        <v>2.5</v>
      </c>
      <c r="AF183" s="54">
        <v>14.78</v>
      </c>
      <c r="AG183" s="54">
        <v>13.54</v>
      </c>
      <c r="AH183" s="30">
        <f t="shared" si="46"/>
        <v>3.125</v>
      </c>
      <c r="AI183" s="54">
        <v>18.02</v>
      </c>
      <c r="AJ183" s="54">
        <v>16.62</v>
      </c>
      <c r="AK183" s="30">
        <f t="shared" si="47"/>
        <v>2.5</v>
      </c>
      <c r="AL183" s="61">
        <v>11.2</v>
      </c>
      <c r="AM183" s="61">
        <v>13.13</v>
      </c>
      <c r="AN183" s="30">
        <f t="shared" si="48"/>
        <v>3.125</v>
      </c>
      <c r="AO183" s="61">
        <v>13.1</v>
      </c>
      <c r="AP183" s="61">
        <v>13.28</v>
      </c>
      <c r="AQ183" s="30">
        <f t="shared" si="49"/>
        <v>3.75</v>
      </c>
      <c r="AR183" s="54">
        <v>113.28</v>
      </c>
      <c r="AS183" s="54">
        <v>117.35</v>
      </c>
      <c r="AT183" s="30">
        <f t="shared" si="50"/>
        <v>2.5</v>
      </c>
      <c r="AU183" s="63">
        <v>84.37</v>
      </c>
      <c r="AV183" s="63">
        <v>84.64</v>
      </c>
      <c r="AW183" s="30">
        <f t="shared" si="51"/>
        <v>3.125</v>
      </c>
      <c r="AX183" s="65">
        <v>86.32</v>
      </c>
      <c r="AY183" s="65">
        <v>86.95</v>
      </c>
      <c r="AZ183" s="30">
        <f t="shared" si="52"/>
        <v>1.563</v>
      </c>
      <c r="BA183" s="65">
        <v>90</v>
      </c>
      <c r="BB183" s="65">
        <v>92.7</v>
      </c>
      <c r="BC183" s="30">
        <f t="shared" si="53"/>
        <v>2.188</v>
      </c>
    </row>
    <row r="184" s="5" customFormat="true" ht="11.25" spans="1:55">
      <c r="A184" s="22">
        <v>180</v>
      </c>
      <c r="B184" s="22" t="s">
        <v>31</v>
      </c>
      <c r="C184" s="22" t="s">
        <v>200</v>
      </c>
      <c r="D184" s="23">
        <f t="shared" si="36"/>
        <v>68.125</v>
      </c>
      <c r="E184" s="54">
        <v>33.13</v>
      </c>
      <c r="F184" s="54">
        <v>33.64</v>
      </c>
      <c r="G184" s="30">
        <f t="shared" si="37"/>
        <v>13.125</v>
      </c>
      <c r="H184" s="54">
        <v>0</v>
      </c>
      <c r="I184" s="54">
        <v>0</v>
      </c>
      <c r="J184" s="30">
        <f t="shared" si="38"/>
        <v>5</v>
      </c>
      <c r="K184" s="54">
        <v>132.62</v>
      </c>
      <c r="L184" s="54">
        <v>130.77</v>
      </c>
      <c r="M184" s="30">
        <f t="shared" si="39"/>
        <v>6.25</v>
      </c>
      <c r="N184" s="56">
        <v>5.81</v>
      </c>
      <c r="O184" s="56">
        <v>8.25</v>
      </c>
      <c r="P184" s="30">
        <f t="shared" si="40"/>
        <v>2.5</v>
      </c>
      <c r="Q184" s="56">
        <v>-7.86</v>
      </c>
      <c r="R184" s="56">
        <v>-1.54</v>
      </c>
      <c r="S184" s="30">
        <f t="shared" si="41"/>
        <v>3.75</v>
      </c>
      <c r="T184" s="54">
        <v>44.06</v>
      </c>
      <c r="U184" s="54">
        <v>53.17</v>
      </c>
      <c r="V184" s="30">
        <f t="shared" si="42"/>
        <v>2.5</v>
      </c>
      <c r="W184" s="54">
        <v>25.99</v>
      </c>
      <c r="X184" s="54">
        <v>25.55</v>
      </c>
      <c r="Y184" s="30">
        <f t="shared" si="43"/>
        <v>3.125</v>
      </c>
      <c r="Z184" s="54">
        <v>20.18</v>
      </c>
      <c r="AA184" s="54">
        <v>18.21</v>
      </c>
      <c r="AB184" s="30">
        <f t="shared" si="44"/>
        <v>3.125</v>
      </c>
      <c r="AC184" s="54">
        <v>63.66</v>
      </c>
      <c r="AD184" s="54">
        <v>64.33</v>
      </c>
      <c r="AE184" s="30">
        <f t="shared" si="45"/>
        <v>5</v>
      </c>
      <c r="AF184" s="54">
        <v>7.87</v>
      </c>
      <c r="AG184" s="54">
        <v>7.58</v>
      </c>
      <c r="AH184" s="30">
        <f t="shared" si="46"/>
        <v>5</v>
      </c>
      <c r="AI184" s="54">
        <v>0</v>
      </c>
      <c r="AJ184" s="54">
        <v>0</v>
      </c>
      <c r="AK184" s="30">
        <f t="shared" si="47"/>
        <v>2.5</v>
      </c>
      <c r="AL184" s="61">
        <v>0</v>
      </c>
      <c r="AM184" s="61">
        <v>0</v>
      </c>
      <c r="AN184" s="30">
        <f t="shared" si="48"/>
        <v>2.5</v>
      </c>
      <c r="AO184" s="62">
        <v>0</v>
      </c>
      <c r="AP184" s="62">
        <v>0</v>
      </c>
      <c r="AQ184" s="30">
        <f t="shared" si="49"/>
        <v>2.5</v>
      </c>
      <c r="AR184" s="54">
        <v>0</v>
      </c>
      <c r="AS184" s="54">
        <v>0</v>
      </c>
      <c r="AT184" s="30">
        <f t="shared" si="50"/>
        <v>5</v>
      </c>
      <c r="AU184" s="63">
        <v>86.9</v>
      </c>
      <c r="AV184" s="63">
        <v>82.22</v>
      </c>
      <c r="AW184" s="30">
        <f t="shared" si="51"/>
        <v>2.5</v>
      </c>
      <c r="AX184" s="65">
        <v>88.29</v>
      </c>
      <c r="AY184" s="65">
        <v>88.22</v>
      </c>
      <c r="AZ184" s="30">
        <f t="shared" si="52"/>
        <v>1.25</v>
      </c>
      <c r="BA184" s="65">
        <v>92.96</v>
      </c>
      <c r="BB184" s="65">
        <v>93.79</v>
      </c>
      <c r="BC184" s="30">
        <f t="shared" si="53"/>
        <v>2.5</v>
      </c>
    </row>
    <row r="185" s="5" customFormat="true" ht="11.25" spans="1:55">
      <c r="A185" s="22">
        <v>181</v>
      </c>
      <c r="B185" s="22" t="s">
        <v>32</v>
      </c>
      <c r="C185" s="22" t="s">
        <v>202</v>
      </c>
      <c r="D185" s="23">
        <f t="shared" si="36"/>
        <v>70.625</v>
      </c>
      <c r="E185" s="54">
        <v>40.38</v>
      </c>
      <c r="F185" s="54">
        <v>38.46</v>
      </c>
      <c r="G185" s="30">
        <f t="shared" si="37"/>
        <v>15</v>
      </c>
      <c r="H185" s="54">
        <v>50</v>
      </c>
      <c r="I185" s="54">
        <v>33.33</v>
      </c>
      <c r="J185" s="30">
        <f t="shared" si="38"/>
        <v>5</v>
      </c>
      <c r="K185" s="54">
        <v>134.36</v>
      </c>
      <c r="L185" s="54">
        <v>117.71</v>
      </c>
      <c r="M185" s="30">
        <f t="shared" si="39"/>
        <v>6.25</v>
      </c>
      <c r="N185" s="56">
        <v>-9.76</v>
      </c>
      <c r="O185" s="56">
        <v>18.76</v>
      </c>
      <c r="P185" s="30">
        <f t="shared" si="40"/>
        <v>2.5</v>
      </c>
      <c r="Q185" s="56">
        <v>13.34</v>
      </c>
      <c r="R185" s="56">
        <v>-2.63</v>
      </c>
      <c r="S185" s="30">
        <f t="shared" si="41"/>
        <v>4.375</v>
      </c>
      <c r="T185" s="54">
        <v>73.4</v>
      </c>
      <c r="U185" s="54">
        <v>73.09</v>
      </c>
      <c r="V185" s="30">
        <f t="shared" si="42"/>
        <v>3.125</v>
      </c>
      <c r="W185" s="54">
        <v>50.63</v>
      </c>
      <c r="X185" s="54">
        <v>52.05</v>
      </c>
      <c r="Y185" s="30">
        <f t="shared" si="43"/>
        <v>2.5</v>
      </c>
      <c r="Z185" s="54">
        <v>25.85</v>
      </c>
      <c r="AA185" s="54">
        <v>12.86</v>
      </c>
      <c r="AB185" s="30">
        <f t="shared" si="44"/>
        <v>3.125</v>
      </c>
      <c r="AC185" s="54">
        <v>44.38</v>
      </c>
      <c r="AD185" s="54">
        <v>43.61</v>
      </c>
      <c r="AE185" s="30">
        <f t="shared" si="45"/>
        <v>2.5</v>
      </c>
      <c r="AF185" s="54">
        <v>10.2</v>
      </c>
      <c r="AG185" s="54">
        <v>9.89</v>
      </c>
      <c r="AH185" s="30">
        <f t="shared" si="46"/>
        <v>4.375</v>
      </c>
      <c r="AI185" s="54">
        <v>0.03</v>
      </c>
      <c r="AJ185" s="54">
        <v>0</v>
      </c>
      <c r="AK185" s="30">
        <f t="shared" si="47"/>
        <v>2.5</v>
      </c>
      <c r="AL185" s="61">
        <v>0</v>
      </c>
      <c r="AM185" s="61">
        <v>0</v>
      </c>
      <c r="AN185" s="30">
        <f t="shared" si="48"/>
        <v>2.5</v>
      </c>
      <c r="AO185" s="61">
        <v>7.92</v>
      </c>
      <c r="AP185" s="61">
        <v>10.7</v>
      </c>
      <c r="AQ185" s="30">
        <f t="shared" si="49"/>
        <v>5</v>
      </c>
      <c r="AR185" s="54">
        <v>86.93</v>
      </c>
      <c r="AS185" s="54">
        <v>92.15</v>
      </c>
      <c r="AT185" s="30">
        <f t="shared" si="50"/>
        <v>3.75</v>
      </c>
      <c r="AU185" s="63">
        <v>80.9</v>
      </c>
      <c r="AV185" s="63">
        <v>84.86</v>
      </c>
      <c r="AW185" s="30">
        <f t="shared" si="51"/>
        <v>3.125</v>
      </c>
      <c r="AX185" s="65">
        <v>89.59</v>
      </c>
      <c r="AY185" s="65">
        <v>92.34</v>
      </c>
      <c r="AZ185" s="30">
        <f t="shared" si="52"/>
        <v>2.5</v>
      </c>
      <c r="BA185" s="65">
        <v>91.33</v>
      </c>
      <c r="BB185" s="65">
        <v>93.55</v>
      </c>
      <c r="BC185" s="30">
        <f t="shared" si="53"/>
        <v>2.5</v>
      </c>
    </row>
    <row r="186" s="5" customFormat="true" ht="11.25" spans="1:55">
      <c r="A186" s="22">
        <v>182</v>
      </c>
      <c r="B186" s="22" t="s">
        <v>32</v>
      </c>
      <c r="C186" s="22" t="s">
        <v>203</v>
      </c>
      <c r="D186" s="23">
        <f t="shared" si="36"/>
        <v>85.001</v>
      </c>
      <c r="E186" s="54">
        <v>34.54</v>
      </c>
      <c r="F186" s="54">
        <v>34.73</v>
      </c>
      <c r="G186" s="30">
        <f t="shared" si="37"/>
        <v>13.125</v>
      </c>
      <c r="H186" s="54">
        <v>66.67</v>
      </c>
      <c r="I186" s="54">
        <v>100</v>
      </c>
      <c r="J186" s="30">
        <f t="shared" si="38"/>
        <v>10</v>
      </c>
      <c r="K186" s="54">
        <v>110.11</v>
      </c>
      <c r="L186" s="54">
        <v>110.95</v>
      </c>
      <c r="M186" s="30">
        <f t="shared" si="39"/>
        <v>10</v>
      </c>
      <c r="N186" s="56">
        <v>-0.04</v>
      </c>
      <c r="O186" s="56">
        <v>-6.77</v>
      </c>
      <c r="P186" s="30">
        <f t="shared" si="40"/>
        <v>4.375</v>
      </c>
      <c r="Q186" s="56">
        <v>-4.49</v>
      </c>
      <c r="R186" s="56">
        <v>1.94</v>
      </c>
      <c r="S186" s="30">
        <f t="shared" si="41"/>
        <v>2.5</v>
      </c>
      <c r="T186" s="54">
        <v>24.62</v>
      </c>
      <c r="U186" s="54">
        <v>23.82</v>
      </c>
      <c r="V186" s="30">
        <f t="shared" si="42"/>
        <v>5</v>
      </c>
      <c r="W186" s="54">
        <v>0</v>
      </c>
      <c r="X186" s="54">
        <v>0</v>
      </c>
      <c r="Y186" s="30">
        <f t="shared" si="43"/>
        <v>5</v>
      </c>
      <c r="Z186" s="54">
        <v>7.74</v>
      </c>
      <c r="AA186" s="54">
        <v>8.36</v>
      </c>
      <c r="AB186" s="30">
        <f t="shared" si="44"/>
        <v>5</v>
      </c>
      <c r="AC186" s="54">
        <v>60.14</v>
      </c>
      <c r="AD186" s="54">
        <v>62.57</v>
      </c>
      <c r="AE186" s="30">
        <f t="shared" si="45"/>
        <v>5</v>
      </c>
      <c r="AF186" s="54">
        <v>8.98</v>
      </c>
      <c r="AG186" s="54">
        <v>9.11</v>
      </c>
      <c r="AH186" s="30">
        <f t="shared" si="46"/>
        <v>5</v>
      </c>
      <c r="AI186" s="54">
        <v>20.64</v>
      </c>
      <c r="AJ186" s="54">
        <v>19.25</v>
      </c>
      <c r="AK186" s="30">
        <f t="shared" si="47"/>
        <v>2.5</v>
      </c>
      <c r="AL186" s="61">
        <v>7.77</v>
      </c>
      <c r="AM186" s="61">
        <v>7.69</v>
      </c>
      <c r="AN186" s="30">
        <f t="shared" si="48"/>
        <v>2.5</v>
      </c>
      <c r="AO186" s="61">
        <v>16.5</v>
      </c>
      <c r="AP186" s="61">
        <v>17.42</v>
      </c>
      <c r="AQ186" s="30">
        <f t="shared" si="49"/>
        <v>2.5</v>
      </c>
      <c r="AR186" s="54">
        <v>106.75</v>
      </c>
      <c r="AS186" s="54">
        <v>72.17</v>
      </c>
      <c r="AT186" s="30">
        <f t="shared" si="50"/>
        <v>5</v>
      </c>
      <c r="AU186" s="63">
        <v>79.62</v>
      </c>
      <c r="AV186" s="63">
        <v>88.09</v>
      </c>
      <c r="AW186" s="30">
        <f t="shared" si="51"/>
        <v>4.375</v>
      </c>
      <c r="AX186" s="65">
        <v>89.01</v>
      </c>
      <c r="AY186" s="65">
        <v>89.05</v>
      </c>
      <c r="AZ186" s="30">
        <f t="shared" si="52"/>
        <v>1.563</v>
      </c>
      <c r="BA186" s="65">
        <v>91.14</v>
      </c>
      <c r="BB186" s="65">
        <v>91.15</v>
      </c>
      <c r="BC186" s="30">
        <f t="shared" si="53"/>
        <v>1.563</v>
      </c>
    </row>
    <row r="187" s="5" customFormat="true" ht="11.25" spans="1:55">
      <c r="A187" s="22">
        <v>183</v>
      </c>
      <c r="B187" s="22" t="s">
        <v>33</v>
      </c>
      <c r="C187" s="22" t="s">
        <v>205</v>
      </c>
      <c r="D187" s="23">
        <f t="shared" si="36"/>
        <v>79.063</v>
      </c>
      <c r="E187" s="54">
        <v>43.17</v>
      </c>
      <c r="F187" s="54">
        <v>41.83</v>
      </c>
      <c r="G187" s="30">
        <f t="shared" si="37"/>
        <v>15</v>
      </c>
      <c r="H187" s="54">
        <v>100</v>
      </c>
      <c r="I187" s="54">
        <v>100</v>
      </c>
      <c r="J187" s="30">
        <f t="shared" si="38"/>
        <v>10</v>
      </c>
      <c r="K187" s="54">
        <v>95.73</v>
      </c>
      <c r="L187" s="54">
        <v>105.29</v>
      </c>
      <c r="M187" s="30">
        <f t="shared" si="39"/>
        <v>10</v>
      </c>
      <c r="N187" s="56">
        <v>-18.9</v>
      </c>
      <c r="O187" s="56">
        <v>15.04</v>
      </c>
      <c r="P187" s="30">
        <f t="shared" si="40"/>
        <v>2.5</v>
      </c>
      <c r="Q187" s="56">
        <v>-3.01</v>
      </c>
      <c r="R187" s="56">
        <v>-9.5</v>
      </c>
      <c r="S187" s="30">
        <f t="shared" si="41"/>
        <v>5</v>
      </c>
      <c r="T187" s="54">
        <v>58.76</v>
      </c>
      <c r="U187" s="54">
        <v>76.78</v>
      </c>
      <c r="V187" s="30">
        <f t="shared" si="42"/>
        <v>2.5</v>
      </c>
      <c r="W187" s="54">
        <v>11.7</v>
      </c>
      <c r="X187" s="54">
        <v>43.1</v>
      </c>
      <c r="Y187" s="30">
        <f t="shared" si="43"/>
        <v>2.5</v>
      </c>
      <c r="Z187" s="54">
        <v>13.08</v>
      </c>
      <c r="AA187" s="54">
        <v>15.28</v>
      </c>
      <c r="AB187" s="30">
        <f t="shared" si="44"/>
        <v>2.5</v>
      </c>
      <c r="AC187" s="54">
        <v>64.63</v>
      </c>
      <c r="AD187" s="54">
        <v>63.35</v>
      </c>
      <c r="AE187" s="30">
        <f t="shared" si="45"/>
        <v>5</v>
      </c>
      <c r="AF187" s="54">
        <v>14.45</v>
      </c>
      <c r="AG187" s="54">
        <v>13.49</v>
      </c>
      <c r="AH187" s="30">
        <f t="shared" si="46"/>
        <v>3.125</v>
      </c>
      <c r="AI187" s="54">
        <v>0</v>
      </c>
      <c r="AJ187" s="54">
        <v>19.76</v>
      </c>
      <c r="AK187" s="30">
        <f t="shared" si="47"/>
        <v>3.125</v>
      </c>
      <c r="AL187" s="61">
        <v>0</v>
      </c>
      <c r="AM187" s="61">
        <v>9.49</v>
      </c>
      <c r="AN187" s="30">
        <f t="shared" si="48"/>
        <v>3.125</v>
      </c>
      <c r="AO187" s="62">
        <v>0</v>
      </c>
      <c r="AP187" s="61">
        <v>23.03</v>
      </c>
      <c r="AQ187" s="30">
        <f t="shared" si="49"/>
        <v>2.5</v>
      </c>
      <c r="AR187" s="54">
        <v>0</v>
      </c>
      <c r="AS187" s="54">
        <v>150.96</v>
      </c>
      <c r="AT187" s="30">
        <f t="shared" si="50"/>
        <v>2.5</v>
      </c>
      <c r="AU187" s="63">
        <v>90.11</v>
      </c>
      <c r="AV187" s="63">
        <v>88.8</v>
      </c>
      <c r="AW187" s="30">
        <f t="shared" si="51"/>
        <v>5</v>
      </c>
      <c r="AX187" s="65">
        <v>89.5</v>
      </c>
      <c r="AY187" s="65">
        <v>90.61</v>
      </c>
      <c r="AZ187" s="30">
        <f t="shared" si="52"/>
        <v>2.5</v>
      </c>
      <c r="BA187" s="65">
        <v>92.59</v>
      </c>
      <c r="BB187" s="65">
        <v>93.01</v>
      </c>
      <c r="BC187" s="30">
        <f t="shared" si="53"/>
        <v>2.188</v>
      </c>
    </row>
    <row r="188" s="5" customFormat="true" ht="11.25" hidden="true" spans="4:55">
      <c r="D188" s="52"/>
      <c r="G188" s="52"/>
      <c r="J188" s="52"/>
      <c r="M188" s="52"/>
      <c r="P188" s="52"/>
      <c r="V188" s="52"/>
      <c r="Y188" s="58"/>
      <c r="Z188" s="59"/>
      <c r="AB188" s="52"/>
      <c r="AC188" s="52"/>
      <c r="AD188" s="52"/>
      <c r="AE188" s="52"/>
      <c r="AH188" s="52"/>
      <c r="AI188" s="60"/>
      <c r="AJ188" s="60"/>
      <c r="AK188" s="58"/>
      <c r="AL188" s="59"/>
      <c r="AN188" s="52"/>
      <c r="AO188" s="59"/>
      <c r="AQ188" s="52"/>
      <c r="AT188" s="52"/>
      <c r="AU188" s="64"/>
      <c r="AV188" s="64"/>
      <c r="AW188" s="52"/>
      <c r="AY188" s="60"/>
      <c r="AZ188" s="52"/>
      <c r="BB188" s="60"/>
      <c r="BC188" s="52"/>
    </row>
    <row r="189" s="6" customFormat="true" hidden="true" spans="1:56">
      <c r="A189" s="53" t="s">
        <v>517</v>
      </c>
      <c r="B189" s="11"/>
      <c r="E189" s="8"/>
      <c r="F189" s="6">
        <v>35.17</v>
      </c>
      <c r="I189" s="11">
        <v>63.64</v>
      </c>
      <c r="L189" s="11">
        <v>112.96</v>
      </c>
      <c r="M189" s="8"/>
      <c r="O189" s="11">
        <v>-32.19</v>
      </c>
      <c r="Q189" s="8"/>
      <c r="R189" s="11">
        <v>-4.44</v>
      </c>
      <c r="U189" s="11">
        <v>35.16</v>
      </c>
      <c r="X189" s="11">
        <v>4.85</v>
      </c>
      <c r="Y189" s="8"/>
      <c r="AA189" s="11">
        <v>10.48</v>
      </c>
      <c r="AC189" s="8"/>
      <c r="AD189" s="11">
        <v>59.51</v>
      </c>
      <c r="AE189" s="8"/>
      <c r="AG189" s="11">
        <v>9.29</v>
      </c>
      <c r="AI189" s="8"/>
      <c r="AJ189" s="11">
        <v>28.33</v>
      </c>
      <c r="AK189" s="8"/>
      <c r="AM189" s="11">
        <v>16.75</v>
      </c>
      <c r="AO189" s="8"/>
      <c r="AP189" s="11">
        <v>11.69</v>
      </c>
      <c r="AQ189" s="8"/>
      <c r="AS189" s="11">
        <v>78.54</v>
      </c>
      <c r="AU189" s="8"/>
      <c r="AV189" s="11">
        <v>88.28</v>
      </c>
      <c r="AY189" s="11">
        <v>89.98</v>
      </c>
      <c r="BA189" s="8"/>
      <c r="BB189" s="11">
        <v>93.04</v>
      </c>
      <c r="BC189" s="8"/>
      <c r="BD189" s="8"/>
    </row>
    <row r="190" s="6" customFormat="true" hidden="true" spans="1:56">
      <c r="A190" s="53" t="s">
        <v>518</v>
      </c>
      <c r="B190" s="11"/>
      <c r="E190" s="8"/>
      <c r="F190" s="6">
        <v>32.72</v>
      </c>
      <c r="I190" s="11">
        <v>55.56</v>
      </c>
      <c r="L190" s="11">
        <v>117.09</v>
      </c>
      <c r="M190" s="8"/>
      <c r="O190" s="11">
        <v>-4.42</v>
      </c>
      <c r="Q190" s="8"/>
      <c r="R190" s="11">
        <v>0.92</v>
      </c>
      <c r="U190" s="11">
        <v>46.9</v>
      </c>
      <c r="X190" s="11">
        <v>9.89</v>
      </c>
      <c r="Y190" s="8"/>
      <c r="AA190" s="11">
        <v>11.83</v>
      </c>
      <c r="AC190" s="8"/>
      <c r="AD190" s="11">
        <v>52.7</v>
      </c>
      <c r="AE190" s="8"/>
      <c r="AG190" s="11">
        <v>10.2</v>
      </c>
      <c r="AI190" s="8"/>
      <c r="AJ190" s="11">
        <v>26.36</v>
      </c>
      <c r="AK190" s="8"/>
      <c r="AM190" s="11">
        <v>14.16</v>
      </c>
      <c r="AO190" s="8"/>
      <c r="AP190" s="11">
        <v>13.54</v>
      </c>
      <c r="AQ190" s="8"/>
      <c r="AS190" s="11">
        <v>103.61</v>
      </c>
      <c r="AU190" s="8"/>
      <c r="AV190" s="11">
        <v>85.72</v>
      </c>
      <c r="AY190" s="11">
        <v>89.09</v>
      </c>
      <c r="BA190" s="8"/>
      <c r="BB190" s="11">
        <v>91.68</v>
      </c>
      <c r="BC190" s="8"/>
      <c r="BD190" s="8"/>
    </row>
    <row r="191" s="5" customFormat="true" ht="11.25" spans="4:55">
      <c r="D191" s="52"/>
      <c r="G191" s="52"/>
      <c r="J191" s="52"/>
      <c r="M191" s="52"/>
      <c r="P191" s="52"/>
      <c r="V191" s="52"/>
      <c r="Y191" s="58"/>
      <c r="Z191" s="59"/>
      <c r="AB191" s="52"/>
      <c r="AC191" s="52"/>
      <c r="AD191" s="52"/>
      <c r="AE191" s="52"/>
      <c r="AH191" s="52"/>
      <c r="AI191" s="60"/>
      <c r="AJ191" s="60"/>
      <c r="AK191" s="58"/>
      <c r="AL191" s="59"/>
      <c r="AN191" s="52"/>
      <c r="AO191" s="59"/>
      <c r="AQ191" s="52"/>
      <c r="AT191" s="52"/>
      <c r="AU191" s="64"/>
      <c r="AV191" s="64"/>
      <c r="AW191" s="52"/>
      <c r="AY191" s="60"/>
      <c r="AZ191" s="52"/>
      <c r="BB191" s="60"/>
      <c r="BC191" s="52"/>
    </row>
    <row r="192" s="5" customFormat="true" ht="11.25" spans="4:55">
      <c r="D192" s="52"/>
      <c r="G192" s="52"/>
      <c r="J192" s="52"/>
      <c r="M192" s="52"/>
      <c r="P192" s="52"/>
      <c r="V192" s="52"/>
      <c r="Y192" s="58"/>
      <c r="Z192" s="59"/>
      <c r="AB192" s="52"/>
      <c r="AC192" s="52"/>
      <c r="AD192" s="52"/>
      <c r="AE192" s="52"/>
      <c r="AH192" s="52"/>
      <c r="AI192" s="60"/>
      <c r="AJ192" s="60"/>
      <c r="AK192" s="58"/>
      <c r="AL192" s="59"/>
      <c r="AN192" s="52"/>
      <c r="AO192" s="59"/>
      <c r="AQ192" s="52"/>
      <c r="AT192" s="52"/>
      <c r="AU192" s="64"/>
      <c r="AV192" s="64"/>
      <c r="AW192" s="52"/>
      <c r="AY192" s="60"/>
      <c r="AZ192" s="52"/>
      <c r="BB192" s="60"/>
      <c r="BC192" s="52"/>
    </row>
    <row r="193" s="5" customFormat="true" ht="11.25" spans="4:55">
      <c r="D193" s="52"/>
      <c r="G193" s="52"/>
      <c r="J193" s="52"/>
      <c r="M193" s="52"/>
      <c r="P193" s="52"/>
      <c r="V193" s="52"/>
      <c r="Y193" s="58"/>
      <c r="Z193" s="59"/>
      <c r="AB193" s="52"/>
      <c r="AC193" s="52"/>
      <c r="AD193" s="52"/>
      <c r="AE193" s="52"/>
      <c r="AH193" s="52"/>
      <c r="AI193" s="60"/>
      <c r="AJ193" s="60"/>
      <c r="AK193" s="58"/>
      <c r="AL193" s="59"/>
      <c r="AN193" s="52"/>
      <c r="AO193" s="59"/>
      <c r="AQ193" s="52"/>
      <c r="AT193" s="52"/>
      <c r="AU193" s="64"/>
      <c r="AV193" s="64"/>
      <c r="AW193" s="52"/>
      <c r="AY193" s="60"/>
      <c r="AZ193" s="52"/>
      <c r="BB193" s="60"/>
      <c r="BC193" s="52"/>
    </row>
    <row r="194" s="5" customFormat="true" ht="11.25" spans="4:55">
      <c r="D194" s="52"/>
      <c r="G194" s="52"/>
      <c r="J194" s="52"/>
      <c r="M194" s="52"/>
      <c r="P194" s="52"/>
      <c r="V194" s="52"/>
      <c r="Y194" s="58"/>
      <c r="Z194" s="59"/>
      <c r="AB194" s="52"/>
      <c r="AC194" s="52"/>
      <c r="AD194" s="52"/>
      <c r="AE194" s="52"/>
      <c r="AH194" s="52"/>
      <c r="AI194" s="60"/>
      <c r="AJ194" s="60"/>
      <c r="AK194" s="58"/>
      <c r="AL194" s="59"/>
      <c r="AN194" s="52"/>
      <c r="AO194" s="59"/>
      <c r="AQ194" s="52"/>
      <c r="AT194" s="52"/>
      <c r="AU194" s="64"/>
      <c r="AV194" s="64"/>
      <c r="AW194" s="52"/>
      <c r="AY194" s="60"/>
      <c r="AZ194" s="52"/>
      <c r="BB194" s="60"/>
      <c r="BC194" s="52"/>
    </row>
    <row r="195" s="5" customFormat="true" ht="11.25" spans="4:55">
      <c r="D195" s="52"/>
      <c r="G195" s="52"/>
      <c r="J195" s="52"/>
      <c r="M195" s="52"/>
      <c r="P195" s="52"/>
      <c r="V195" s="52"/>
      <c r="Y195" s="58"/>
      <c r="Z195" s="59"/>
      <c r="AB195" s="52"/>
      <c r="AC195" s="52"/>
      <c r="AD195" s="52"/>
      <c r="AE195" s="52"/>
      <c r="AH195" s="52"/>
      <c r="AI195" s="60"/>
      <c r="AJ195" s="60"/>
      <c r="AK195" s="58"/>
      <c r="AL195" s="59"/>
      <c r="AN195" s="52"/>
      <c r="AO195" s="59"/>
      <c r="AQ195" s="52"/>
      <c r="AT195" s="52"/>
      <c r="AU195" s="64"/>
      <c r="AV195" s="64"/>
      <c r="AW195" s="52"/>
      <c r="AY195" s="60"/>
      <c r="AZ195" s="52"/>
      <c r="BB195" s="60"/>
      <c r="BC195" s="52"/>
    </row>
    <row r="196" s="5" customFormat="true" ht="11.25" spans="4:55">
      <c r="D196" s="52"/>
      <c r="G196" s="52"/>
      <c r="J196" s="52"/>
      <c r="M196" s="52"/>
      <c r="P196" s="52"/>
      <c r="V196" s="52"/>
      <c r="Y196" s="58"/>
      <c r="Z196" s="59"/>
      <c r="AB196" s="52"/>
      <c r="AC196" s="52"/>
      <c r="AD196" s="52"/>
      <c r="AE196" s="52"/>
      <c r="AH196" s="52"/>
      <c r="AI196" s="60"/>
      <c r="AJ196" s="60"/>
      <c r="AK196" s="58"/>
      <c r="AL196" s="59"/>
      <c r="AN196" s="52"/>
      <c r="AO196" s="59"/>
      <c r="AQ196" s="52"/>
      <c r="AT196" s="52"/>
      <c r="AU196" s="64"/>
      <c r="AV196" s="64"/>
      <c r="AW196" s="52"/>
      <c r="AY196" s="60"/>
      <c r="AZ196" s="52"/>
      <c r="BB196" s="60"/>
      <c r="BC196" s="52"/>
    </row>
    <row r="197" s="5" customFormat="true" ht="11.25" spans="4:55">
      <c r="D197" s="52"/>
      <c r="G197" s="52"/>
      <c r="J197" s="52"/>
      <c r="M197" s="52"/>
      <c r="P197" s="52"/>
      <c r="V197" s="52"/>
      <c r="Y197" s="58"/>
      <c r="Z197" s="59"/>
      <c r="AB197" s="52"/>
      <c r="AC197" s="52"/>
      <c r="AD197" s="52"/>
      <c r="AE197" s="52"/>
      <c r="AH197" s="52"/>
      <c r="AI197" s="60"/>
      <c r="AJ197" s="60"/>
      <c r="AK197" s="58"/>
      <c r="AL197" s="59"/>
      <c r="AN197" s="52"/>
      <c r="AO197" s="59"/>
      <c r="AQ197" s="52"/>
      <c r="AT197" s="52"/>
      <c r="AU197" s="64"/>
      <c r="AV197" s="64"/>
      <c r="AW197" s="52"/>
      <c r="AY197" s="60"/>
      <c r="AZ197" s="52"/>
      <c r="BB197" s="60"/>
      <c r="BC197" s="52"/>
    </row>
    <row r="198" s="5" customFormat="true" ht="11.25" spans="4:55">
      <c r="D198" s="52"/>
      <c r="G198" s="52"/>
      <c r="J198" s="52"/>
      <c r="M198" s="52"/>
      <c r="P198" s="52"/>
      <c r="V198" s="52"/>
      <c r="Y198" s="58"/>
      <c r="Z198" s="59"/>
      <c r="AB198" s="52"/>
      <c r="AC198" s="52"/>
      <c r="AD198" s="52"/>
      <c r="AE198" s="52"/>
      <c r="AH198" s="52"/>
      <c r="AI198" s="60"/>
      <c r="AJ198" s="60"/>
      <c r="AK198" s="58"/>
      <c r="AL198" s="59"/>
      <c r="AN198" s="52"/>
      <c r="AO198" s="59"/>
      <c r="AQ198" s="52"/>
      <c r="AT198" s="52"/>
      <c r="AU198" s="64"/>
      <c r="AV198" s="64"/>
      <c r="AW198" s="52"/>
      <c r="AY198" s="60"/>
      <c r="AZ198" s="52"/>
      <c r="BB198" s="60"/>
      <c r="BC198" s="52"/>
    </row>
    <row r="199" s="7" customFormat="true" ht="12" spans="4:55">
      <c r="D199" s="66"/>
      <c r="G199" s="66"/>
      <c r="J199" s="66"/>
      <c r="M199" s="66"/>
      <c r="P199" s="66"/>
      <c r="V199" s="66"/>
      <c r="Y199" s="67"/>
      <c r="Z199" s="68"/>
      <c r="AB199" s="66"/>
      <c r="AC199" s="66"/>
      <c r="AD199" s="66"/>
      <c r="AE199" s="66"/>
      <c r="AH199" s="66"/>
      <c r="AI199" s="69"/>
      <c r="AJ199" s="69"/>
      <c r="AK199" s="67"/>
      <c r="AL199" s="68"/>
      <c r="AN199" s="66"/>
      <c r="AO199" s="68"/>
      <c r="AQ199" s="66"/>
      <c r="AT199" s="66"/>
      <c r="AU199" s="70"/>
      <c r="AV199" s="70"/>
      <c r="AW199" s="66"/>
      <c r="AY199" s="69"/>
      <c r="AZ199" s="66"/>
      <c r="BB199" s="69"/>
      <c r="BC199" s="66"/>
    </row>
    <row r="200" s="7" customFormat="true" ht="12" spans="4:55">
      <c r="D200" s="66"/>
      <c r="G200" s="66"/>
      <c r="J200" s="66"/>
      <c r="M200" s="66"/>
      <c r="P200" s="66"/>
      <c r="V200" s="66"/>
      <c r="Y200" s="67"/>
      <c r="Z200" s="68"/>
      <c r="AB200" s="66"/>
      <c r="AC200" s="66"/>
      <c r="AD200" s="66"/>
      <c r="AE200" s="66"/>
      <c r="AH200" s="66"/>
      <c r="AI200" s="69"/>
      <c r="AJ200" s="69"/>
      <c r="AK200" s="67"/>
      <c r="AL200" s="68"/>
      <c r="AN200" s="66"/>
      <c r="AO200" s="68"/>
      <c r="AQ200" s="66"/>
      <c r="AT200" s="66"/>
      <c r="AU200" s="70"/>
      <c r="AV200" s="70"/>
      <c r="AW200" s="66"/>
      <c r="AY200" s="69"/>
      <c r="AZ200" s="66"/>
      <c r="BB200" s="69"/>
      <c r="BC200" s="66"/>
    </row>
    <row r="201" s="7" customFormat="true" ht="12" spans="4:55">
      <c r="D201" s="66"/>
      <c r="G201" s="66"/>
      <c r="J201" s="66"/>
      <c r="M201" s="66"/>
      <c r="P201" s="66"/>
      <c r="V201" s="66"/>
      <c r="Y201" s="67"/>
      <c r="Z201" s="68"/>
      <c r="AB201" s="66"/>
      <c r="AC201" s="66"/>
      <c r="AD201" s="66"/>
      <c r="AE201" s="66"/>
      <c r="AH201" s="66"/>
      <c r="AI201" s="69"/>
      <c r="AJ201" s="69"/>
      <c r="AK201" s="67"/>
      <c r="AL201" s="68"/>
      <c r="AN201" s="66"/>
      <c r="AO201" s="68"/>
      <c r="AQ201" s="66"/>
      <c r="AT201" s="66"/>
      <c r="AU201" s="70"/>
      <c r="AV201" s="70"/>
      <c r="AW201" s="66"/>
      <c r="AY201" s="69"/>
      <c r="AZ201" s="66"/>
      <c r="BB201" s="69"/>
      <c r="BC201" s="66"/>
    </row>
    <row r="202" s="7" customFormat="true" ht="12" spans="4:55">
      <c r="D202" s="66"/>
      <c r="G202" s="66"/>
      <c r="J202" s="66"/>
      <c r="M202" s="66"/>
      <c r="P202" s="66"/>
      <c r="V202" s="66"/>
      <c r="Y202" s="67"/>
      <c r="Z202" s="68"/>
      <c r="AB202" s="66"/>
      <c r="AC202" s="66"/>
      <c r="AD202" s="66"/>
      <c r="AE202" s="66"/>
      <c r="AH202" s="66"/>
      <c r="AI202" s="69"/>
      <c r="AJ202" s="69"/>
      <c r="AK202" s="67"/>
      <c r="AL202" s="68"/>
      <c r="AN202" s="66"/>
      <c r="AO202" s="68"/>
      <c r="AQ202" s="66"/>
      <c r="AT202" s="66"/>
      <c r="AU202" s="70"/>
      <c r="AV202" s="70"/>
      <c r="AW202" s="66"/>
      <c r="AY202" s="69"/>
      <c r="AZ202" s="66"/>
      <c r="BB202" s="69"/>
      <c r="BC202" s="66"/>
    </row>
    <row r="203" s="7" customFormat="true" ht="12" spans="4:55">
      <c r="D203" s="66"/>
      <c r="G203" s="66"/>
      <c r="J203" s="66"/>
      <c r="M203" s="66"/>
      <c r="P203" s="66"/>
      <c r="V203" s="66"/>
      <c r="Y203" s="67"/>
      <c r="Z203" s="68"/>
      <c r="AB203" s="66"/>
      <c r="AC203" s="66"/>
      <c r="AD203" s="66"/>
      <c r="AE203" s="66"/>
      <c r="AH203" s="66"/>
      <c r="AI203" s="69"/>
      <c r="AJ203" s="69"/>
      <c r="AK203" s="67"/>
      <c r="AL203" s="68"/>
      <c r="AN203" s="66"/>
      <c r="AO203" s="68"/>
      <c r="AQ203" s="66"/>
      <c r="AT203" s="66"/>
      <c r="AU203" s="70"/>
      <c r="AV203" s="70"/>
      <c r="AW203" s="66"/>
      <c r="AY203" s="69"/>
      <c r="AZ203" s="66"/>
      <c r="BB203" s="69"/>
      <c r="BC203" s="66"/>
    </row>
    <row r="204" s="7" customFormat="true" ht="12" spans="4:55">
      <c r="D204" s="66"/>
      <c r="G204" s="66"/>
      <c r="J204" s="66"/>
      <c r="M204" s="66"/>
      <c r="P204" s="66"/>
      <c r="V204" s="66"/>
      <c r="Y204" s="67"/>
      <c r="Z204" s="68"/>
      <c r="AB204" s="66"/>
      <c r="AC204" s="66"/>
      <c r="AD204" s="66"/>
      <c r="AE204" s="66"/>
      <c r="AH204" s="66"/>
      <c r="AI204" s="69"/>
      <c r="AJ204" s="69"/>
      <c r="AK204" s="67"/>
      <c r="AL204" s="68"/>
      <c r="AN204" s="66"/>
      <c r="AO204" s="68"/>
      <c r="AQ204" s="66"/>
      <c r="AT204" s="66"/>
      <c r="AU204" s="70"/>
      <c r="AV204" s="70"/>
      <c r="AW204" s="66"/>
      <c r="AY204" s="69"/>
      <c r="AZ204" s="66"/>
      <c r="BB204" s="69"/>
      <c r="BC204" s="66"/>
    </row>
    <row r="205" s="7" customFormat="true" ht="12" spans="4:55">
      <c r="D205" s="66"/>
      <c r="G205" s="66"/>
      <c r="J205" s="66"/>
      <c r="M205" s="66"/>
      <c r="P205" s="66"/>
      <c r="V205" s="66"/>
      <c r="Y205" s="67"/>
      <c r="Z205" s="68"/>
      <c r="AB205" s="66"/>
      <c r="AC205" s="66"/>
      <c r="AD205" s="66"/>
      <c r="AE205" s="66"/>
      <c r="AH205" s="66"/>
      <c r="AI205" s="69"/>
      <c r="AJ205" s="69"/>
      <c r="AK205" s="67"/>
      <c r="AL205" s="68"/>
      <c r="AN205" s="66"/>
      <c r="AO205" s="68"/>
      <c r="AQ205" s="66"/>
      <c r="AT205" s="66"/>
      <c r="AU205" s="70"/>
      <c r="AV205" s="70"/>
      <c r="AW205" s="66"/>
      <c r="AY205" s="69"/>
      <c r="AZ205" s="66"/>
      <c r="BB205" s="69"/>
      <c r="BC205" s="66"/>
    </row>
    <row r="206" s="7" customFormat="true" ht="12" spans="4:55">
      <c r="D206" s="66"/>
      <c r="G206" s="66"/>
      <c r="J206" s="66"/>
      <c r="M206" s="66"/>
      <c r="P206" s="66"/>
      <c r="V206" s="66"/>
      <c r="Y206" s="67"/>
      <c r="Z206" s="68"/>
      <c r="AB206" s="66"/>
      <c r="AC206" s="66"/>
      <c r="AD206" s="66"/>
      <c r="AE206" s="66"/>
      <c r="AH206" s="66"/>
      <c r="AI206" s="69"/>
      <c r="AJ206" s="69"/>
      <c r="AK206" s="67"/>
      <c r="AL206" s="68"/>
      <c r="AN206" s="66"/>
      <c r="AO206" s="68"/>
      <c r="AQ206" s="66"/>
      <c r="AT206" s="66"/>
      <c r="AU206" s="70"/>
      <c r="AV206" s="70"/>
      <c r="AW206" s="66"/>
      <c r="AY206" s="69"/>
      <c r="AZ206" s="66"/>
      <c r="BB206" s="69"/>
      <c r="BC206" s="66"/>
    </row>
    <row r="207" s="7" customFormat="true" ht="12" spans="4:55">
      <c r="D207" s="66"/>
      <c r="G207" s="66"/>
      <c r="J207" s="66"/>
      <c r="M207" s="66"/>
      <c r="P207" s="66"/>
      <c r="V207" s="66"/>
      <c r="Y207" s="67"/>
      <c r="Z207" s="68"/>
      <c r="AB207" s="66"/>
      <c r="AC207" s="66"/>
      <c r="AD207" s="66"/>
      <c r="AE207" s="66"/>
      <c r="AH207" s="66"/>
      <c r="AI207" s="69"/>
      <c r="AJ207" s="69"/>
      <c r="AK207" s="67"/>
      <c r="AL207" s="68"/>
      <c r="AN207" s="66"/>
      <c r="AO207" s="68"/>
      <c r="AQ207" s="66"/>
      <c r="AT207" s="66"/>
      <c r="AU207" s="70"/>
      <c r="AV207" s="70"/>
      <c r="AW207" s="66"/>
      <c r="AY207" s="69"/>
      <c r="AZ207" s="66"/>
      <c r="BB207" s="69"/>
      <c r="BC207" s="66"/>
    </row>
    <row r="208" s="7" customFormat="true" ht="12" spans="4:55">
      <c r="D208" s="66"/>
      <c r="G208" s="66"/>
      <c r="J208" s="66"/>
      <c r="M208" s="66"/>
      <c r="P208" s="66"/>
      <c r="V208" s="66"/>
      <c r="Y208" s="67"/>
      <c r="Z208" s="68"/>
      <c r="AB208" s="66"/>
      <c r="AC208" s="66"/>
      <c r="AD208" s="66"/>
      <c r="AE208" s="66"/>
      <c r="AH208" s="66"/>
      <c r="AI208" s="69"/>
      <c r="AJ208" s="69"/>
      <c r="AK208" s="67"/>
      <c r="AL208" s="68"/>
      <c r="AN208" s="66"/>
      <c r="AO208" s="68"/>
      <c r="AQ208" s="66"/>
      <c r="AT208" s="66"/>
      <c r="AU208" s="70"/>
      <c r="AV208" s="70"/>
      <c r="AW208" s="66"/>
      <c r="AY208" s="69"/>
      <c r="AZ208" s="66"/>
      <c r="BB208" s="69"/>
      <c r="BC208" s="66"/>
    </row>
    <row r="209" s="7" customFormat="true" ht="12" spans="4:55">
      <c r="D209" s="66"/>
      <c r="G209" s="66"/>
      <c r="J209" s="66"/>
      <c r="M209" s="66"/>
      <c r="P209" s="66"/>
      <c r="V209" s="66"/>
      <c r="Y209" s="67"/>
      <c r="Z209" s="68"/>
      <c r="AB209" s="66"/>
      <c r="AC209" s="66"/>
      <c r="AD209" s="66"/>
      <c r="AE209" s="66"/>
      <c r="AH209" s="66"/>
      <c r="AI209" s="69"/>
      <c r="AJ209" s="69"/>
      <c r="AK209" s="67"/>
      <c r="AL209" s="68"/>
      <c r="AN209" s="66"/>
      <c r="AO209" s="68"/>
      <c r="AQ209" s="66"/>
      <c r="AT209" s="66"/>
      <c r="AU209" s="70"/>
      <c r="AV209" s="70"/>
      <c r="AW209" s="66"/>
      <c r="AY209" s="69"/>
      <c r="AZ209" s="66"/>
      <c r="BB209" s="69"/>
      <c r="BC209" s="66"/>
    </row>
    <row r="210" s="7" customFormat="true" ht="12" spans="4:55">
      <c r="D210" s="66"/>
      <c r="G210" s="66"/>
      <c r="J210" s="66"/>
      <c r="M210" s="66"/>
      <c r="P210" s="66"/>
      <c r="V210" s="66"/>
      <c r="Y210" s="67"/>
      <c r="Z210" s="68"/>
      <c r="AB210" s="66"/>
      <c r="AC210" s="66"/>
      <c r="AD210" s="66"/>
      <c r="AE210" s="66"/>
      <c r="AH210" s="66"/>
      <c r="AI210" s="69"/>
      <c r="AJ210" s="69"/>
      <c r="AK210" s="67"/>
      <c r="AL210" s="68"/>
      <c r="AN210" s="66"/>
      <c r="AO210" s="68"/>
      <c r="AQ210" s="66"/>
      <c r="AT210" s="66"/>
      <c r="AU210" s="70"/>
      <c r="AV210" s="70"/>
      <c r="AW210" s="66"/>
      <c r="AY210" s="69"/>
      <c r="AZ210" s="66"/>
      <c r="BB210" s="69"/>
      <c r="BC210" s="66"/>
    </row>
    <row r="211" s="7" customFormat="true" ht="12" spans="4:55">
      <c r="D211" s="66"/>
      <c r="G211" s="66"/>
      <c r="J211" s="66"/>
      <c r="M211" s="66"/>
      <c r="P211" s="66"/>
      <c r="V211" s="66"/>
      <c r="Y211" s="67"/>
      <c r="Z211" s="68"/>
      <c r="AB211" s="66"/>
      <c r="AC211" s="66"/>
      <c r="AD211" s="66"/>
      <c r="AE211" s="66"/>
      <c r="AH211" s="66"/>
      <c r="AI211" s="69"/>
      <c r="AJ211" s="69"/>
      <c r="AK211" s="67"/>
      <c r="AL211" s="68"/>
      <c r="AN211" s="66"/>
      <c r="AO211" s="68"/>
      <c r="AQ211" s="66"/>
      <c r="AT211" s="66"/>
      <c r="AU211" s="70"/>
      <c r="AV211" s="70"/>
      <c r="AW211" s="66"/>
      <c r="AY211" s="69"/>
      <c r="AZ211" s="66"/>
      <c r="BB211" s="69"/>
      <c r="BC211" s="66"/>
    </row>
    <row r="212" s="7" customFormat="true" ht="12" spans="4:55">
      <c r="D212" s="66"/>
      <c r="G212" s="66"/>
      <c r="J212" s="66"/>
      <c r="M212" s="66"/>
      <c r="P212" s="66"/>
      <c r="V212" s="66"/>
      <c r="Y212" s="67"/>
      <c r="Z212" s="68"/>
      <c r="AB212" s="66"/>
      <c r="AC212" s="66"/>
      <c r="AD212" s="66"/>
      <c r="AE212" s="66"/>
      <c r="AH212" s="66"/>
      <c r="AI212" s="69"/>
      <c r="AJ212" s="69"/>
      <c r="AK212" s="67"/>
      <c r="AL212" s="68"/>
      <c r="AN212" s="66"/>
      <c r="AO212" s="68"/>
      <c r="AQ212" s="66"/>
      <c r="AT212" s="66"/>
      <c r="AU212" s="70"/>
      <c r="AV212" s="70"/>
      <c r="AW212" s="66"/>
      <c r="AY212" s="69"/>
      <c r="AZ212" s="66"/>
      <c r="BB212" s="69"/>
      <c r="BC212" s="66"/>
    </row>
    <row r="213" s="7" customFormat="true" ht="12" spans="4:55">
      <c r="D213" s="66"/>
      <c r="G213" s="66"/>
      <c r="J213" s="66"/>
      <c r="M213" s="66"/>
      <c r="P213" s="66"/>
      <c r="V213" s="66"/>
      <c r="Y213" s="67"/>
      <c r="Z213" s="68"/>
      <c r="AB213" s="66"/>
      <c r="AC213" s="66"/>
      <c r="AD213" s="66"/>
      <c r="AE213" s="66"/>
      <c r="AH213" s="66"/>
      <c r="AI213" s="69"/>
      <c r="AJ213" s="69"/>
      <c r="AK213" s="67"/>
      <c r="AL213" s="68"/>
      <c r="AN213" s="66"/>
      <c r="AO213" s="68"/>
      <c r="AQ213" s="66"/>
      <c r="AT213" s="66"/>
      <c r="AU213" s="70"/>
      <c r="AV213" s="70"/>
      <c r="AW213" s="66"/>
      <c r="AY213" s="69"/>
      <c r="AZ213" s="66"/>
      <c r="BB213" s="69"/>
      <c r="BC213" s="66"/>
    </row>
    <row r="214" s="7" customFormat="true" ht="12" spans="4:55">
      <c r="D214" s="66"/>
      <c r="G214" s="66"/>
      <c r="J214" s="66"/>
      <c r="M214" s="66"/>
      <c r="P214" s="66"/>
      <c r="V214" s="66"/>
      <c r="Y214" s="67"/>
      <c r="Z214" s="68"/>
      <c r="AB214" s="66"/>
      <c r="AC214" s="66"/>
      <c r="AD214" s="66"/>
      <c r="AE214" s="66"/>
      <c r="AH214" s="66"/>
      <c r="AI214" s="69"/>
      <c r="AJ214" s="69"/>
      <c r="AK214" s="67"/>
      <c r="AL214" s="68"/>
      <c r="AN214" s="66"/>
      <c r="AO214" s="68"/>
      <c r="AQ214" s="66"/>
      <c r="AT214" s="66"/>
      <c r="AU214" s="70"/>
      <c r="AV214" s="70"/>
      <c r="AW214" s="66"/>
      <c r="AY214" s="69"/>
      <c r="AZ214" s="66"/>
      <c r="BB214" s="69"/>
      <c r="BC214" s="66"/>
    </row>
    <row r="215" s="7" customFormat="true" ht="12" spans="4:55">
      <c r="D215" s="66"/>
      <c r="G215" s="66"/>
      <c r="J215" s="66"/>
      <c r="M215" s="66"/>
      <c r="P215" s="66"/>
      <c r="V215" s="66"/>
      <c r="Y215" s="67"/>
      <c r="Z215" s="68"/>
      <c r="AB215" s="66"/>
      <c r="AC215" s="66"/>
      <c r="AD215" s="66"/>
      <c r="AE215" s="66"/>
      <c r="AH215" s="66"/>
      <c r="AI215" s="69"/>
      <c r="AJ215" s="69"/>
      <c r="AK215" s="67"/>
      <c r="AL215" s="68"/>
      <c r="AN215" s="66"/>
      <c r="AO215" s="68"/>
      <c r="AQ215" s="66"/>
      <c r="AT215" s="66"/>
      <c r="AU215" s="70"/>
      <c r="AV215" s="70"/>
      <c r="AW215" s="66"/>
      <c r="AY215" s="69"/>
      <c r="AZ215" s="66"/>
      <c r="BB215" s="69"/>
      <c r="BC215" s="66"/>
    </row>
    <row r="216" s="7" customFormat="true" ht="12" spans="4:55">
      <c r="D216" s="66"/>
      <c r="G216" s="66"/>
      <c r="J216" s="66"/>
      <c r="M216" s="66"/>
      <c r="P216" s="66"/>
      <c r="V216" s="66"/>
      <c r="Y216" s="67"/>
      <c r="Z216" s="68"/>
      <c r="AB216" s="66"/>
      <c r="AC216" s="66"/>
      <c r="AD216" s="66"/>
      <c r="AE216" s="66"/>
      <c r="AH216" s="66"/>
      <c r="AI216" s="69"/>
      <c r="AJ216" s="69"/>
      <c r="AK216" s="67"/>
      <c r="AL216" s="68"/>
      <c r="AN216" s="66"/>
      <c r="AO216" s="68"/>
      <c r="AQ216" s="66"/>
      <c r="AT216" s="66"/>
      <c r="AU216" s="70"/>
      <c r="AV216" s="70"/>
      <c r="AW216" s="66"/>
      <c r="AY216" s="69"/>
      <c r="AZ216" s="66"/>
      <c r="BB216" s="69"/>
      <c r="BC216" s="66"/>
    </row>
    <row r="217" s="7" customFormat="true" ht="12" spans="4:55">
      <c r="D217" s="66"/>
      <c r="G217" s="66"/>
      <c r="J217" s="66"/>
      <c r="M217" s="66"/>
      <c r="P217" s="66"/>
      <c r="V217" s="66"/>
      <c r="Y217" s="67"/>
      <c r="Z217" s="68"/>
      <c r="AB217" s="66"/>
      <c r="AC217" s="66"/>
      <c r="AD217" s="66"/>
      <c r="AE217" s="66"/>
      <c r="AH217" s="66"/>
      <c r="AI217" s="69"/>
      <c r="AJ217" s="69"/>
      <c r="AK217" s="67"/>
      <c r="AL217" s="68"/>
      <c r="AN217" s="66"/>
      <c r="AO217" s="68"/>
      <c r="AQ217" s="66"/>
      <c r="AT217" s="66"/>
      <c r="AU217" s="70"/>
      <c r="AV217" s="70"/>
      <c r="AW217" s="66"/>
      <c r="AY217" s="69"/>
      <c r="AZ217" s="66"/>
      <c r="BB217" s="69"/>
      <c r="BC217" s="66"/>
    </row>
    <row r="218" s="7" customFormat="true" ht="12" spans="4:55">
      <c r="D218" s="66"/>
      <c r="G218" s="66"/>
      <c r="J218" s="66"/>
      <c r="M218" s="66"/>
      <c r="P218" s="66"/>
      <c r="V218" s="66"/>
      <c r="Y218" s="67"/>
      <c r="Z218" s="68"/>
      <c r="AB218" s="66"/>
      <c r="AC218" s="66"/>
      <c r="AD218" s="66"/>
      <c r="AE218" s="66"/>
      <c r="AH218" s="66"/>
      <c r="AI218" s="69"/>
      <c r="AJ218" s="69"/>
      <c r="AK218" s="67"/>
      <c r="AL218" s="68"/>
      <c r="AN218" s="66"/>
      <c r="AO218" s="68"/>
      <c r="AQ218" s="66"/>
      <c r="AT218" s="66"/>
      <c r="AU218" s="70"/>
      <c r="AV218" s="70"/>
      <c r="AW218" s="66"/>
      <c r="AY218" s="69"/>
      <c r="AZ218" s="66"/>
      <c r="BB218" s="69"/>
      <c r="BC218" s="66"/>
    </row>
    <row r="219" s="7" customFormat="true" ht="12" spans="4:55">
      <c r="D219" s="66"/>
      <c r="G219" s="66"/>
      <c r="J219" s="66"/>
      <c r="M219" s="66"/>
      <c r="P219" s="66"/>
      <c r="V219" s="66"/>
      <c r="Y219" s="67"/>
      <c r="Z219" s="68"/>
      <c r="AB219" s="66"/>
      <c r="AC219" s="66"/>
      <c r="AD219" s="66"/>
      <c r="AE219" s="66"/>
      <c r="AH219" s="66"/>
      <c r="AI219" s="69"/>
      <c r="AJ219" s="69"/>
      <c r="AK219" s="67"/>
      <c r="AL219" s="68"/>
      <c r="AN219" s="66"/>
      <c r="AO219" s="68"/>
      <c r="AQ219" s="66"/>
      <c r="AT219" s="66"/>
      <c r="AU219" s="70"/>
      <c r="AV219" s="70"/>
      <c r="AW219" s="66"/>
      <c r="AY219" s="69"/>
      <c r="AZ219" s="66"/>
      <c r="BB219" s="69"/>
      <c r="BC219" s="66"/>
    </row>
    <row r="220" s="7" customFormat="true" ht="12" spans="4:55">
      <c r="D220" s="66"/>
      <c r="G220" s="66"/>
      <c r="J220" s="66"/>
      <c r="M220" s="66"/>
      <c r="P220" s="66"/>
      <c r="V220" s="66"/>
      <c r="Y220" s="67"/>
      <c r="Z220" s="68"/>
      <c r="AB220" s="66"/>
      <c r="AC220" s="66"/>
      <c r="AD220" s="66"/>
      <c r="AE220" s="66"/>
      <c r="AH220" s="66"/>
      <c r="AI220" s="69"/>
      <c r="AJ220" s="69"/>
      <c r="AK220" s="67"/>
      <c r="AL220" s="68"/>
      <c r="AN220" s="66"/>
      <c r="AO220" s="68"/>
      <c r="AQ220" s="66"/>
      <c r="AT220" s="66"/>
      <c r="AU220" s="70"/>
      <c r="AV220" s="70"/>
      <c r="AW220" s="66"/>
      <c r="AY220" s="69"/>
      <c r="AZ220" s="66"/>
      <c r="BB220" s="69"/>
      <c r="BC220" s="66"/>
    </row>
    <row r="221" s="7" customFormat="true" ht="12" spans="4:55">
      <c r="D221" s="66"/>
      <c r="G221" s="66"/>
      <c r="J221" s="66"/>
      <c r="M221" s="66"/>
      <c r="P221" s="66"/>
      <c r="V221" s="66"/>
      <c r="Y221" s="67"/>
      <c r="Z221" s="68"/>
      <c r="AB221" s="66"/>
      <c r="AC221" s="66"/>
      <c r="AD221" s="66"/>
      <c r="AE221" s="66"/>
      <c r="AH221" s="66"/>
      <c r="AI221" s="69"/>
      <c r="AJ221" s="69"/>
      <c r="AK221" s="67"/>
      <c r="AL221" s="68"/>
      <c r="AN221" s="66"/>
      <c r="AO221" s="68"/>
      <c r="AQ221" s="66"/>
      <c r="AT221" s="66"/>
      <c r="AU221" s="70"/>
      <c r="AV221" s="70"/>
      <c r="AW221" s="66"/>
      <c r="AY221" s="69"/>
      <c r="AZ221" s="66"/>
      <c r="BB221" s="69"/>
      <c r="BC221" s="66"/>
    </row>
    <row r="222" s="7" customFormat="true" ht="12" spans="4:55">
      <c r="D222" s="66"/>
      <c r="G222" s="66"/>
      <c r="J222" s="66"/>
      <c r="M222" s="66"/>
      <c r="P222" s="66"/>
      <c r="V222" s="66"/>
      <c r="Y222" s="67"/>
      <c r="Z222" s="68"/>
      <c r="AB222" s="66"/>
      <c r="AC222" s="66"/>
      <c r="AD222" s="66"/>
      <c r="AE222" s="66"/>
      <c r="AH222" s="66"/>
      <c r="AI222" s="69"/>
      <c r="AJ222" s="69"/>
      <c r="AK222" s="67"/>
      <c r="AL222" s="68"/>
      <c r="AN222" s="66"/>
      <c r="AO222" s="68"/>
      <c r="AQ222" s="66"/>
      <c r="AT222" s="66"/>
      <c r="AU222" s="70"/>
      <c r="AV222" s="70"/>
      <c r="AW222" s="66"/>
      <c r="AY222" s="69"/>
      <c r="AZ222" s="66"/>
      <c r="BB222" s="69"/>
      <c r="BC222" s="66"/>
    </row>
    <row r="223" s="7" customFormat="true" ht="12" spans="4:55">
      <c r="D223" s="66"/>
      <c r="G223" s="66"/>
      <c r="J223" s="66"/>
      <c r="M223" s="66"/>
      <c r="P223" s="66"/>
      <c r="V223" s="66"/>
      <c r="Y223" s="67"/>
      <c r="Z223" s="68"/>
      <c r="AB223" s="66"/>
      <c r="AC223" s="66"/>
      <c r="AD223" s="66"/>
      <c r="AE223" s="66"/>
      <c r="AH223" s="66"/>
      <c r="AI223" s="69"/>
      <c r="AJ223" s="69"/>
      <c r="AK223" s="67"/>
      <c r="AL223" s="68"/>
      <c r="AN223" s="66"/>
      <c r="AO223" s="68"/>
      <c r="AQ223" s="66"/>
      <c r="AT223" s="66"/>
      <c r="AU223" s="70"/>
      <c r="AV223" s="70"/>
      <c r="AW223" s="66"/>
      <c r="AY223" s="69"/>
      <c r="AZ223" s="66"/>
      <c r="BB223" s="69"/>
      <c r="BC223" s="66"/>
    </row>
    <row r="224" s="7" customFormat="true" ht="12" spans="4:55">
      <c r="D224" s="66"/>
      <c r="G224" s="66"/>
      <c r="J224" s="66"/>
      <c r="M224" s="66"/>
      <c r="P224" s="66"/>
      <c r="V224" s="66"/>
      <c r="Y224" s="67"/>
      <c r="Z224" s="68"/>
      <c r="AB224" s="66"/>
      <c r="AC224" s="66"/>
      <c r="AD224" s="66"/>
      <c r="AE224" s="66"/>
      <c r="AH224" s="66"/>
      <c r="AI224" s="69"/>
      <c r="AJ224" s="69"/>
      <c r="AK224" s="67"/>
      <c r="AL224" s="68"/>
      <c r="AN224" s="66"/>
      <c r="AO224" s="68"/>
      <c r="AQ224" s="66"/>
      <c r="AT224" s="66"/>
      <c r="AU224" s="70"/>
      <c r="AV224" s="70"/>
      <c r="AW224" s="66"/>
      <c r="AY224" s="69"/>
      <c r="AZ224" s="66"/>
      <c r="BB224" s="69"/>
      <c r="BC224" s="66"/>
    </row>
    <row r="225" s="7" customFormat="true" ht="12" spans="4:55">
      <c r="D225" s="66"/>
      <c r="G225" s="66"/>
      <c r="J225" s="66"/>
      <c r="M225" s="66"/>
      <c r="P225" s="66"/>
      <c r="V225" s="66"/>
      <c r="Y225" s="67"/>
      <c r="Z225" s="68"/>
      <c r="AB225" s="66"/>
      <c r="AC225" s="66"/>
      <c r="AD225" s="66"/>
      <c r="AE225" s="66"/>
      <c r="AH225" s="66"/>
      <c r="AI225" s="69"/>
      <c r="AJ225" s="69"/>
      <c r="AK225" s="67"/>
      <c r="AL225" s="68"/>
      <c r="AN225" s="66"/>
      <c r="AO225" s="68"/>
      <c r="AQ225" s="66"/>
      <c r="AT225" s="66"/>
      <c r="AU225" s="70"/>
      <c r="AV225" s="70"/>
      <c r="AW225" s="66"/>
      <c r="AY225" s="69"/>
      <c r="AZ225" s="66"/>
      <c r="BB225" s="69"/>
      <c r="BC225" s="66"/>
    </row>
    <row r="226" s="7" customFormat="true" ht="12" spans="4:55">
      <c r="D226" s="66"/>
      <c r="G226" s="66"/>
      <c r="J226" s="66"/>
      <c r="M226" s="66"/>
      <c r="P226" s="66"/>
      <c r="V226" s="66"/>
      <c r="Y226" s="67"/>
      <c r="Z226" s="68"/>
      <c r="AB226" s="66"/>
      <c r="AC226" s="66"/>
      <c r="AD226" s="66"/>
      <c r="AE226" s="66"/>
      <c r="AH226" s="66"/>
      <c r="AI226" s="69"/>
      <c r="AJ226" s="69"/>
      <c r="AK226" s="67"/>
      <c r="AL226" s="68"/>
      <c r="AN226" s="66"/>
      <c r="AO226" s="68"/>
      <c r="AQ226" s="66"/>
      <c r="AT226" s="66"/>
      <c r="AU226" s="70"/>
      <c r="AV226" s="70"/>
      <c r="AW226" s="66"/>
      <c r="AY226" s="69"/>
      <c r="AZ226" s="66"/>
      <c r="BB226" s="69"/>
      <c r="BC226" s="66"/>
    </row>
    <row r="227" s="7" customFormat="true" ht="12" spans="4:55">
      <c r="D227" s="66"/>
      <c r="G227" s="66"/>
      <c r="J227" s="66"/>
      <c r="M227" s="66"/>
      <c r="P227" s="66"/>
      <c r="V227" s="66"/>
      <c r="Y227" s="67"/>
      <c r="Z227" s="68"/>
      <c r="AB227" s="66"/>
      <c r="AC227" s="66"/>
      <c r="AD227" s="66"/>
      <c r="AE227" s="66"/>
      <c r="AH227" s="66"/>
      <c r="AI227" s="69"/>
      <c r="AJ227" s="69"/>
      <c r="AK227" s="67"/>
      <c r="AL227" s="68"/>
      <c r="AN227" s="66"/>
      <c r="AO227" s="68"/>
      <c r="AQ227" s="66"/>
      <c r="AT227" s="66"/>
      <c r="AU227" s="70"/>
      <c r="AV227" s="70"/>
      <c r="AW227" s="66"/>
      <c r="AY227" s="69"/>
      <c r="AZ227" s="66"/>
      <c r="BB227" s="69"/>
      <c r="BC227" s="66"/>
    </row>
    <row r="228" s="7" customFormat="true" ht="12" spans="4:55">
      <c r="D228" s="66"/>
      <c r="G228" s="66"/>
      <c r="J228" s="66"/>
      <c r="M228" s="66"/>
      <c r="P228" s="66"/>
      <c r="V228" s="66"/>
      <c r="Y228" s="67"/>
      <c r="Z228" s="68"/>
      <c r="AB228" s="66"/>
      <c r="AC228" s="66"/>
      <c r="AD228" s="66"/>
      <c r="AE228" s="66"/>
      <c r="AH228" s="66"/>
      <c r="AI228" s="69"/>
      <c r="AJ228" s="69"/>
      <c r="AK228" s="67"/>
      <c r="AL228" s="68"/>
      <c r="AN228" s="66"/>
      <c r="AO228" s="68"/>
      <c r="AQ228" s="66"/>
      <c r="AT228" s="66"/>
      <c r="AU228" s="70"/>
      <c r="AV228" s="70"/>
      <c r="AW228" s="66"/>
      <c r="AY228" s="69"/>
      <c r="AZ228" s="66"/>
      <c r="BB228" s="69"/>
      <c r="BC228" s="66"/>
    </row>
    <row r="229" s="7" customFormat="true" ht="12" spans="4:55">
      <c r="D229" s="66"/>
      <c r="G229" s="66"/>
      <c r="J229" s="66"/>
      <c r="M229" s="66"/>
      <c r="P229" s="66"/>
      <c r="V229" s="66"/>
      <c r="Y229" s="67"/>
      <c r="Z229" s="68"/>
      <c r="AB229" s="66"/>
      <c r="AC229" s="66"/>
      <c r="AD229" s="66"/>
      <c r="AE229" s="66"/>
      <c r="AH229" s="66"/>
      <c r="AI229" s="69"/>
      <c r="AJ229" s="69"/>
      <c r="AK229" s="67"/>
      <c r="AL229" s="68"/>
      <c r="AN229" s="66"/>
      <c r="AO229" s="68"/>
      <c r="AQ229" s="66"/>
      <c r="AT229" s="66"/>
      <c r="AU229" s="70"/>
      <c r="AV229" s="70"/>
      <c r="AW229" s="66"/>
      <c r="AY229" s="69"/>
      <c r="AZ229" s="66"/>
      <c r="BB229" s="69"/>
      <c r="BC229" s="66"/>
    </row>
    <row r="230" s="7" customFormat="true" ht="12" spans="4:55">
      <c r="D230" s="66"/>
      <c r="G230" s="66"/>
      <c r="J230" s="66"/>
      <c r="M230" s="66"/>
      <c r="P230" s="66"/>
      <c r="V230" s="66"/>
      <c r="Y230" s="67"/>
      <c r="Z230" s="68"/>
      <c r="AB230" s="66"/>
      <c r="AC230" s="66"/>
      <c r="AD230" s="66"/>
      <c r="AE230" s="66"/>
      <c r="AH230" s="66"/>
      <c r="AI230" s="69"/>
      <c r="AJ230" s="69"/>
      <c r="AK230" s="67"/>
      <c r="AL230" s="68"/>
      <c r="AN230" s="66"/>
      <c r="AO230" s="68"/>
      <c r="AQ230" s="66"/>
      <c r="AT230" s="66"/>
      <c r="AU230" s="70"/>
      <c r="AV230" s="70"/>
      <c r="AW230" s="66"/>
      <c r="AY230" s="69"/>
      <c r="AZ230" s="66"/>
      <c r="BB230" s="69"/>
      <c r="BC230" s="66"/>
    </row>
    <row r="231" s="7" customFormat="true" ht="12" spans="4:55">
      <c r="D231" s="66"/>
      <c r="G231" s="66"/>
      <c r="J231" s="66"/>
      <c r="M231" s="66"/>
      <c r="P231" s="66"/>
      <c r="V231" s="66"/>
      <c r="Y231" s="67"/>
      <c r="Z231" s="68"/>
      <c r="AB231" s="66"/>
      <c r="AC231" s="66"/>
      <c r="AD231" s="66"/>
      <c r="AE231" s="66"/>
      <c r="AH231" s="66"/>
      <c r="AI231" s="69"/>
      <c r="AJ231" s="69"/>
      <c r="AK231" s="67"/>
      <c r="AL231" s="68"/>
      <c r="AN231" s="66"/>
      <c r="AO231" s="68"/>
      <c r="AQ231" s="66"/>
      <c r="AT231" s="66"/>
      <c r="AU231" s="70"/>
      <c r="AV231" s="70"/>
      <c r="AW231" s="66"/>
      <c r="AY231" s="69"/>
      <c r="AZ231" s="66"/>
      <c r="BB231" s="69"/>
      <c r="BC231" s="66"/>
    </row>
    <row r="232" s="7" customFormat="true" ht="12" spans="4:55">
      <c r="D232" s="66"/>
      <c r="G232" s="66"/>
      <c r="J232" s="66"/>
      <c r="M232" s="66"/>
      <c r="P232" s="66"/>
      <c r="V232" s="66"/>
      <c r="Y232" s="67"/>
      <c r="Z232" s="68"/>
      <c r="AB232" s="66"/>
      <c r="AC232" s="66"/>
      <c r="AD232" s="66"/>
      <c r="AE232" s="66"/>
      <c r="AH232" s="66"/>
      <c r="AI232" s="69"/>
      <c r="AJ232" s="69"/>
      <c r="AK232" s="67"/>
      <c r="AL232" s="68"/>
      <c r="AN232" s="66"/>
      <c r="AO232" s="68"/>
      <c r="AQ232" s="66"/>
      <c r="AT232" s="66"/>
      <c r="AU232" s="70"/>
      <c r="AV232" s="70"/>
      <c r="AW232" s="66"/>
      <c r="AY232" s="69"/>
      <c r="AZ232" s="66"/>
      <c r="BB232" s="69"/>
      <c r="BC232" s="66"/>
    </row>
    <row r="233" s="7" customFormat="true" ht="12" spans="4:55">
      <c r="D233" s="66"/>
      <c r="G233" s="66"/>
      <c r="J233" s="66"/>
      <c r="M233" s="66"/>
      <c r="P233" s="66"/>
      <c r="V233" s="66"/>
      <c r="Y233" s="67"/>
      <c r="Z233" s="68"/>
      <c r="AB233" s="66"/>
      <c r="AC233" s="66"/>
      <c r="AD233" s="66"/>
      <c r="AE233" s="66"/>
      <c r="AH233" s="66"/>
      <c r="AI233" s="69"/>
      <c r="AJ233" s="69"/>
      <c r="AK233" s="67"/>
      <c r="AL233" s="68"/>
      <c r="AN233" s="66"/>
      <c r="AO233" s="68"/>
      <c r="AQ233" s="66"/>
      <c r="AT233" s="66"/>
      <c r="AU233" s="70"/>
      <c r="AV233" s="70"/>
      <c r="AW233" s="66"/>
      <c r="AY233" s="69"/>
      <c r="AZ233" s="66"/>
      <c r="BB233" s="69"/>
      <c r="BC233" s="66"/>
    </row>
    <row r="234" s="7" customFormat="true" ht="12" spans="4:55">
      <c r="D234" s="66"/>
      <c r="G234" s="66"/>
      <c r="J234" s="66"/>
      <c r="M234" s="66"/>
      <c r="P234" s="66"/>
      <c r="V234" s="66"/>
      <c r="Y234" s="67"/>
      <c r="Z234" s="68"/>
      <c r="AB234" s="66"/>
      <c r="AC234" s="66"/>
      <c r="AD234" s="66"/>
      <c r="AE234" s="66"/>
      <c r="AH234" s="66"/>
      <c r="AI234" s="69"/>
      <c r="AJ234" s="69"/>
      <c r="AK234" s="67"/>
      <c r="AL234" s="68"/>
      <c r="AN234" s="66"/>
      <c r="AO234" s="68"/>
      <c r="AQ234" s="66"/>
      <c r="AT234" s="66"/>
      <c r="AU234" s="70"/>
      <c r="AV234" s="70"/>
      <c r="AW234" s="66"/>
      <c r="AY234" s="69"/>
      <c r="AZ234" s="66"/>
      <c r="BB234" s="69"/>
      <c r="BC234" s="66"/>
    </row>
    <row r="235" s="7" customFormat="true" ht="12" spans="4:55">
      <c r="D235" s="66"/>
      <c r="G235" s="66"/>
      <c r="J235" s="66"/>
      <c r="M235" s="66"/>
      <c r="P235" s="66"/>
      <c r="V235" s="66"/>
      <c r="Y235" s="67"/>
      <c r="Z235" s="68"/>
      <c r="AB235" s="66"/>
      <c r="AC235" s="66"/>
      <c r="AD235" s="66"/>
      <c r="AE235" s="66"/>
      <c r="AH235" s="66"/>
      <c r="AI235" s="69"/>
      <c r="AJ235" s="69"/>
      <c r="AK235" s="67"/>
      <c r="AL235" s="68"/>
      <c r="AN235" s="66"/>
      <c r="AO235" s="68"/>
      <c r="AQ235" s="66"/>
      <c r="AT235" s="66"/>
      <c r="AU235" s="70"/>
      <c r="AV235" s="70"/>
      <c r="AW235" s="66"/>
      <c r="AY235" s="69"/>
      <c r="AZ235" s="66"/>
      <c r="BB235" s="69"/>
      <c r="BC235" s="66"/>
    </row>
    <row r="236" s="7" customFormat="true" ht="12" spans="4:55">
      <c r="D236" s="66"/>
      <c r="G236" s="66"/>
      <c r="J236" s="66"/>
      <c r="M236" s="66"/>
      <c r="P236" s="66"/>
      <c r="V236" s="66"/>
      <c r="Y236" s="67"/>
      <c r="Z236" s="68"/>
      <c r="AB236" s="66"/>
      <c r="AC236" s="66"/>
      <c r="AD236" s="66"/>
      <c r="AE236" s="66"/>
      <c r="AH236" s="66"/>
      <c r="AI236" s="69"/>
      <c r="AJ236" s="69"/>
      <c r="AK236" s="67"/>
      <c r="AL236" s="68"/>
      <c r="AN236" s="66"/>
      <c r="AO236" s="68"/>
      <c r="AQ236" s="66"/>
      <c r="AT236" s="66"/>
      <c r="AU236" s="70"/>
      <c r="AV236" s="70"/>
      <c r="AW236" s="66"/>
      <c r="AY236" s="69"/>
      <c r="AZ236" s="66"/>
      <c r="BB236" s="69"/>
      <c r="BC236" s="66"/>
    </row>
    <row r="237" s="7" customFormat="true" ht="12" spans="4:55">
      <c r="D237" s="66"/>
      <c r="G237" s="66"/>
      <c r="J237" s="66"/>
      <c r="M237" s="66"/>
      <c r="P237" s="66"/>
      <c r="V237" s="66"/>
      <c r="Y237" s="67"/>
      <c r="Z237" s="68"/>
      <c r="AB237" s="66"/>
      <c r="AC237" s="66"/>
      <c r="AD237" s="66"/>
      <c r="AE237" s="66"/>
      <c r="AH237" s="66"/>
      <c r="AI237" s="69"/>
      <c r="AJ237" s="69"/>
      <c r="AK237" s="67"/>
      <c r="AL237" s="68"/>
      <c r="AN237" s="66"/>
      <c r="AO237" s="68"/>
      <c r="AQ237" s="66"/>
      <c r="AT237" s="66"/>
      <c r="AU237" s="70"/>
      <c r="AV237" s="70"/>
      <c r="AW237" s="66"/>
      <c r="AY237" s="69"/>
      <c r="AZ237" s="66"/>
      <c r="BB237" s="69"/>
      <c r="BC237" s="66"/>
    </row>
    <row r="238" s="7" customFormat="true" ht="12" spans="4:55">
      <c r="D238" s="66"/>
      <c r="G238" s="66"/>
      <c r="J238" s="66"/>
      <c r="M238" s="66"/>
      <c r="P238" s="66"/>
      <c r="V238" s="66"/>
      <c r="Y238" s="67"/>
      <c r="Z238" s="68"/>
      <c r="AB238" s="66"/>
      <c r="AC238" s="66"/>
      <c r="AD238" s="66"/>
      <c r="AE238" s="66"/>
      <c r="AH238" s="66"/>
      <c r="AI238" s="69"/>
      <c r="AJ238" s="69"/>
      <c r="AK238" s="67"/>
      <c r="AL238" s="68"/>
      <c r="AN238" s="66"/>
      <c r="AO238" s="68"/>
      <c r="AQ238" s="66"/>
      <c r="AT238" s="66"/>
      <c r="AU238" s="70"/>
      <c r="AV238" s="70"/>
      <c r="AW238" s="66"/>
      <c r="AY238" s="69"/>
      <c r="AZ238" s="66"/>
      <c r="BB238" s="69"/>
      <c r="BC238" s="66"/>
    </row>
    <row r="239" s="7" customFormat="true" ht="12" spans="4:55">
      <c r="D239" s="66"/>
      <c r="G239" s="66"/>
      <c r="J239" s="66"/>
      <c r="M239" s="66"/>
      <c r="P239" s="66"/>
      <c r="V239" s="66"/>
      <c r="Y239" s="67"/>
      <c r="Z239" s="68"/>
      <c r="AB239" s="66"/>
      <c r="AC239" s="66"/>
      <c r="AD239" s="66"/>
      <c r="AE239" s="66"/>
      <c r="AH239" s="66"/>
      <c r="AI239" s="69"/>
      <c r="AJ239" s="69"/>
      <c r="AK239" s="67"/>
      <c r="AL239" s="68"/>
      <c r="AN239" s="66"/>
      <c r="AO239" s="68"/>
      <c r="AQ239" s="66"/>
      <c r="AT239" s="66"/>
      <c r="AU239" s="70"/>
      <c r="AV239" s="70"/>
      <c r="AW239" s="66"/>
      <c r="AY239" s="69"/>
      <c r="AZ239" s="66"/>
      <c r="BB239" s="69"/>
      <c r="BC239" s="66"/>
    </row>
    <row r="240" s="7" customFormat="true" ht="12" spans="4:55">
      <c r="D240" s="66"/>
      <c r="G240" s="66"/>
      <c r="J240" s="66"/>
      <c r="M240" s="66"/>
      <c r="P240" s="66"/>
      <c r="V240" s="66"/>
      <c r="Y240" s="67"/>
      <c r="Z240" s="68"/>
      <c r="AB240" s="66"/>
      <c r="AC240" s="66"/>
      <c r="AD240" s="66"/>
      <c r="AE240" s="66"/>
      <c r="AH240" s="66"/>
      <c r="AI240" s="69"/>
      <c r="AJ240" s="69"/>
      <c r="AK240" s="67"/>
      <c r="AL240" s="68"/>
      <c r="AN240" s="66"/>
      <c r="AO240" s="68"/>
      <c r="AQ240" s="66"/>
      <c r="AT240" s="66"/>
      <c r="AU240" s="70"/>
      <c r="AV240" s="70"/>
      <c r="AW240" s="66"/>
      <c r="AY240" s="69"/>
      <c r="AZ240" s="66"/>
      <c r="BB240" s="69"/>
      <c r="BC240" s="66"/>
    </row>
    <row r="241" s="7" customFormat="true" ht="12" spans="4:55">
      <c r="D241" s="66"/>
      <c r="G241" s="66"/>
      <c r="J241" s="66"/>
      <c r="M241" s="66"/>
      <c r="P241" s="66"/>
      <c r="V241" s="66"/>
      <c r="Y241" s="67"/>
      <c r="Z241" s="68"/>
      <c r="AB241" s="66"/>
      <c r="AC241" s="66"/>
      <c r="AD241" s="66"/>
      <c r="AE241" s="66"/>
      <c r="AH241" s="66"/>
      <c r="AI241" s="69"/>
      <c r="AJ241" s="69"/>
      <c r="AK241" s="67"/>
      <c r="AL241" s="68"/>
      <c r="AN241" s="66"/>
      <c r="AO241" s="68"/>
      <c r="AQ241" s="66"/>
      <c r="AT241" s="66"/>
      <c r="AU241" s="70"/>
      <c r="AV241" s="70"/>
      <c r="AW241" s="66"/>
      <c r="AY241" s="69"/>
      <c r="AZ241" s="66"/>
      <c r="BB241" s="69"/>
      <c r="BC241" s="66"/>
    </row>
    <row r="242" s="7" customFormat="true" ht="12" spans="4:55">
      <c r="D242" s="66"/>
      <c r="G242" s="66"/>
      <c r="J242" s="66"/>
      <c r="M242" s="66"/>
      <c r="P242" s="66"/>
      <c r="V242" s="66"/>
      <c r="Y242" s="67"/>
      <c r="Z242" s="68"/>
      <c r="AB242" s="66"/>
      <c r="AC242" s="66"/>
      <c r="AD242" s="66"/>
      <c r="AE242" s="66"/>
      <c r="AH242" s="66"/>
      <c r="AI242" s="69"/>
      <c r="AJ242" s="69"/>
      <c r="AK242" s="67"/>
      <c r="AL242" s="68"/>
      <c r="AN242" s="66"/>
      <c r="AO242" s="68"/>
      <c r="AQ242" s="66"/>
      <c r="AT242" s="66"/>
      <c r="AU242" s="70"/>
      <c r="AV242" s="70"/>
      <c r="AW242" s="66"/>
      <c r="AY242" s="69"/>
      <c r="AZ242" s="66"/>
      <c r="BB242" s="69"/>
      <c r="BC242" s="66"/>
    </row>
    <row r="243" s="7" customFormat="true" ht="12" spans="4:55">
      <c r="D243" s="66"/>
      <c r="G243" s="66"/>
      <c r="J243" s="66"/>
      <c r="M243" s="66"/>
      <c r="P243" s="66"/>
      <c r="V243" s="66"/>
      <c r="Y243" s="67"/>
      <c r="Z243" s="68"/>
      <c r="AB243" s="66"/>
      <c r="AC243" s="66"/>
      <c r="AD243" s="66"/>
      <c r="AE243" s="66"/>
      <c r="AH243" s="66"/>
      <c r="AI243" s="69"/>
      <c r="AJ243" s="69"/>
      <c r="AK243" s="67"/>
      <c r="AL243" s="68"/>
      <c r="AN243" s="66"/>
      <c r="AO243" s="68"/>
      <c r="AQ243" s="66"/>
      <c r="AT243" s="66"/>
      <c r="AU243" s="70"/>
      <c r="AV243" s="70"/>
      <c r="AW243" s="66"/>
      <c r="AY243" s="69"/>
      <c r="AZ243" s="66"/>
      <c r="BB243" s="69"/>
      <c r="BC243" s="66"/>
    </row>
    <row r="244" s="7" customFormat="true" ht="12" spans="4:55">
      <c r="D244" s="66"/>
      <c r="G244" s="66"/>
      <c r="J244" s="66"/>
      <c r="M244" s="66"/>
      <c r="P244" s="66"/>
      <c r="V244" s="66"/>
      <c r="Y244" s="67"/>
      <c r="Z244" s="68"/>
      <c r="AB244" s="66"/>
      <c r="AC244" s="66"/>
      <c r="AD244" s="66"/>
      <c r="AE244" s="66"/>
      <c r="AH244" s="66"/>
      <c r="AI244" s="69"/>
      <c r="AJ244" s="69"/>
      <c r="AK244" s="67"/>
      <c r="AL244" s="68"/>
      <c r="AN244" s="66"/>
      <c r="AO244" s="68"/>
      <c r="AQ244" s="66"/>
      <c r="AT244" s="66"/>
      <c r="AU244" s="70"/>
      <c r="AV244" s="70"/>
      <c r="AW244" s="66"/>
      <c r="AY244" s="69"/>
      <c r="AZ244" s="66"/>
      <c r="BB244" s="69"/>
      <c r="BC244" s="66"/>
    </row>
    <row r="245" s="7" customFormat="true" ht="12" spans="4:55">
      <c r="D245" s="66"/>
      <c r="G245" s="66"/>
      <c r="J245" s="66"/>
      <c r="M245" s="66"/>
      <c r="P245" s="66"/>
      <c r="V245" s="66"/>
      <c r="Y245" s="67"/>
      <c r="Z245" s="68"/>
      <c r="AB245" s="66"/>
      <c r="AC245" s="66"/>
      <c r="AD245" s="66"/>
      <c r="AE245" s="66"/>
      <c r="AH245" s="66"/>
      <c r="AI245" s="69"/>
      <c r="AJ245" s="69"/>
      <c r="AK245" s="67"/>
      <c r="AL245" s="68"/>
      <c r="AN245" s="66"/>
      <c r="AO245" s="68"/>
      <c r="AQ245" s="66"/>
      <c r="AT245" s="66"/>
      <c r="AU245" s="70"/>
      <c r="AV245" s="70"/>
      <c r="AW245" s="66"/>
      <c r="AY245" s="69"/>
      <c r="AZ245" s="66"/>
      <c r="BB245" s="69"/>
      <c r="BC245" s="66"/>
    </row>
    <row r="246" s="7" customFormat="true" ht="12" spans="4:55">
      <c r="D246" s="66"/>
      <c r="G246" s="66"/>
      <c r="J246" s="66"/>
      <c r="M246" s="66"/>
      <c r="P246" s="66"/>
      <c r="V246" s="66"/>
      <c r="Y246" s="67"/>
      <c r="Z246" s="68"/>
      <c r="AB246" s="66"/>
      <c r="AC246" s="66"/>
      <c r="AD246" s="66"/>
      <c r="AE246" s="66"/>
      <c r="AH246" s="66"/>
      <c r="AI246" s="69"/>
      <c r="AJ246" s="69"/>
      <c r="AK246" s="67"/>
      <c r="AL246" s="68"/>
      <c r="AN246" s="66"/>
      <c r="AO246" s="68"/>
      <c r="AQ246" s="66"/>
      <c r="AT246" s="66"/>
      <c r="AU246" s="70"/>
      <c r="AV246" s="70"/>
      <c r="AW246" s="66"/>
      <c r="AY246" s="69"/>
      <c r="AZ246" s="66"/>
      <c r="BB246" s="69"/>
      <c r="BC246" s="66"/>
    </row>
    <row r="247" s="7" customFormat="true" ht="12" spans="4:55">
      <c r="D247" s="66"/>
      <c r="G247" s="66"/>
      <c r="J247" s="66"/>
      <c r="M247" s="66"/>
      <c r="P247" s="66"/>
      <c r="V247" s="66"/>
      <c r="Y247" s="67"/>
      <c r="Z247" s="68"/>
      <c r="AB247" s="66"/>
      <c r="AC247" s="66"/>
      <c r="AD247" s="66"/>
      <c r="AE247" s="66"/>
      <c r="AH247" s="66"/>
      <c r="AI247" s="69"/>
      <c r="AJ247" s="69"/>
      <c r="AK247" s="67"/>
      <c r="AL247" s="68"/>
      <c r="AN247" s="66"/>
      <c r="AO247" s="68"/>
      <c r="AQ247" s="66"/>
      <c r="AT247" s="66"/>
      <c r="AU247" s="70"/>
      <c r="AV247" s="70"/>
      <c r="AW247" s="66"/>
      <c r="AY247" s="69"/>
      <c r="AZ247" s="66"/>
      <c r="BB247" s="69"/>
      <c r="BC247" s="66"/>
    </row>
    <row r="248" s="7" customFormat="true" ht="12" spans="4:55">
      <c r="D248" s="66"/>
      <c r="G248" s="66"/>
      <c r="J248" s="66"/>
      <c r="M248" s="66"/>
      <c r="P248" s="66"/>
      <c r="V248" s="66"/>
      <c r="Y248" s="67"/>
      <c r="Z248" s="68"/>
      <c r="AB248" s="66"/>
      <c r="AC248" s="66"/>
      <c r="AD248" s="66"/>
      <c r="AE248" s="66"/>
      <c r="AH248" s="66"/>
      <c r="AI248" s="69"/>
      <c r="AJ248" s="69"/>
      <c r="AK248" s="67"/>
      <c r="AL248" s="68"/>
      <c r="AN248" s="66"/>
      <c r="AO248" s="68"/>
      <c r="AQ248" s="66"/>
      <c r="AT248" s="66"/>
      <c r="AU248" s="70"/>
      <c r="AV248" s="70"/>
      <c r="AW248" s="66"/>
      <c r="AY248" s="69"/>
      <c r="AZ248" s="66"/>
      <c r="BB248" s="69"/>
      <c r="BC248" s="66"/>
    </row>
    <row r="249" s="7" customFormat="true" ht="12" spans="4:55">
      <c r="D249" s="66"/>
      <c r="G249" s="66"/>
      <c r="J249" s="66"/>
      <c r="M249" s="66"/>
      <c r="P249" s="66"/>
      <c r="V249" s="66"/>
      <c r="Y249" s="67"/>
      <c r="Z249" s="68"/>
      <c r="AB249" s="66"/>
      <c r="AC249" s="66"/>
      <c r="AD249" s="66"/>
      <c r="AE249" s="66"/>
      <c r="AH249" s="66"/>
      <c r="AI249" s="69"/>
      <c r="AJ249" s="69"/>
      <c r="AK249" s="67"/>
      <c r="AL249" s="68"/>
      <c r="AN249" s="66"/>
      <c r="AO249" s="68"/>
      <c r="AQ249" s="66"/>
      <c r="AT249" s="66"/>
      <c r="AU249" s="70"/>
      <c r="AV249" s="70"/>
      <c r="AW249" s="66"/>
      <c r="AY249" s="69"/>
      <c r="AZ249" s="66"/>
      <c r="BB249" s="69"/>
      <c r="BC249" s="66"/>
    </row>
    <row r="250" s="7" customFormat="true" ht="12" spans="4:55">
      <c r="D250" s="66"/>
      <c r="G250" s="66"/>
      <c r="J250" s="66"/>
      <c r="M250" s="66"/>
      <c r="P250" s="66"/>
      <c r="V250" s="66"/>
      <c r="Y250" s="67"/>
      <c r="Z250" s="68"/>
      <c r="AB250" s="66"/>
      <c r="AC250" s="66"/>
      <c r="AD250" s="66"/>
      <c r="AE250" s="66"/>
      <c r="AH250" s="66"/>
      <c r="AI250" s="69"/>
      <c r="AJ250" s="69"/>
      <c r="AK250" s="67"/>
      <c r="AL250" s="68"/>
      <c r="AN250" s="66"/>
      <c r="AO250" s="68"/>
      <c r="AQ250" s="66"/>
      <c r="AT250" s="66"/>
      <c r="AU250" s="70"/>
      <c r="AV250" s="70"/>
      <c r="AW250" s="66"/>
      <c r="AY250" s="69"/>
      <c r="AZ250" s="66"/>
      <c r="BB250" s="69"/>
      <c r="BC250" s="66"/>
    </row>
    <row r="251" s="7" customFormat="true" ht="12" spans="4:55">
      <c r="D251" s="66"/>
      <c r="G251" s="66"/>
      <c r="J251" s="66"/>
      <c r="M251" s="66"/>
      <c r="P251" s="66"/>
      <c r="V251" s="66"/>
      <c r="Y251" s="67"/>
      <c r="Z251" s="68"/>
      <c r="AB251" s="66"/>
      <c r="AC251" s="66"/>
      <c r="AD251" s="66"/>
      <c r="AE251" s="66"/>
      <c r="AH251" s="66"/>
      <c r="AI251" s="69"/>
      <c r="AJ251" s="69"/>
      <c r="AK251" s="67"/>
      <c r="AL251" s="68"/>
      <c r="AN251" s="66"/>
      <c r="AO251" s="68"/>
      <c r="AQ251" s="66"/>
      <c r="AT251" s="66"/>
      <c r="AU251" s="70"/>
      <c r="AV251" s="70"/>
      <c r="AW251" s="66"/>
      <c r="AY251" s="69"/>
      <c r="AZ251" s="66"/>
      <c r="BB251" s="69"/>
      <c r="BC251" s="66"/>
    </row>
    <row r="252" s="7" customFormat="true" ht="12" spans="4:55">
      <c r="D252" s="66"/>
      <c r="G252" s="66"/>
      <c r="J252" s="66"/>
      <c r="M252" s="66"/>
      <c r="P252" s="66"/>
      <c r="V252" s="66"/>
      <c r="Y252" s="67"/>
      <c r="Z252" s="68"/>
      <c r="AB252" s="66"/>
      <c r="AC252" s="66"/>
      <c r="AD252" s="66"/>
      <c r="AE252" s="66"/>
      <c r="AH252" s="66"/>
      <c r="AI252" s="69"/>
      <c r="AJ252" s="69"/>
      <c r="AK252" s="67"/>
      <c r="AL252" s="68"/>
      <c r="AN252" s="66"/>
      <c r="AO252" s="68"/>
      <c r="AQ252" s="66"/>
      <c r="AT252" s="66"/>
      <c r="AU252" s="70"/>
      <c r="AV252" s="70"/>
      <c r="AW252" s="66"/>
      <c r="AY252" s="69"/>
      <c r="AZ252" s="66"/>
      <c r="BB252" s="69"/>
      <c r="BC252" s="66"/>
    </row>
    <row r="253" s="7" customFormat="true" ht="12" spans="4:55">
      <c r="D253" s="66"/>
      <c r="G253" s="66"/>
      <c r="J253" s="66"/>
      <c r="M253" s="66"/>
      <c r="P253" s="66"/>
      <c r="V253" s="66"/>
      <c r="Y253" s="67"/>
      <c r="Z253" s="68"/>
      <c r="AB253" s="66"/>
      <c r="AC253" s="66"/>
      <c r="AD253" s="66"/>
      <c r="AE253" s="66"/>
      <c r="AH253" s="66"/>
      <c r="AI253" s="69"/>
      <c r="AJ253" s="69"/>
      <c r="AK253" s="67"/>
      <c r="AL253" s="68"/>
      <c r="AN253" s="66"/>
      <c r="AO253" s="68"/>
      <c r="AQ253" s="66"/>
      <c r="AT253" s="66"/>
      <c r="AU253" s="70"/>
      <c r="AV253" s="70"/>
      <c r="AW253" s="66"/>
      <c r="AY253" s="69"/>
      <c r="AZ253" s="66"/>
      <c r="BB253" s="69"/>
      <c r="BC253" s="66"/>
    </row>
    <row r="254" s="7" customFormat="true" ht="12" spans="4:55">
      <c r="D254" s="66"/>
      <c r="G254" s="66"/>
      <c r="J254" s="66"/>
      <c r="M254" s="66"/>
      <c r="P254" s="66"/>
      <c r="V254" s="66"/>
      <c r="Y254" s="67"/>
      <c r="Z254" s="68"/>
      <c r="AB254" s="66"/>
      <c r="AC254" s="66"/>
      <c r="AD254" s="66"/>
      <c r="AE254" s="66"/>
      <c r="AH254" s="66"/>
      <c r="AI254" s="69"/>
      <c r="AJ254" s="69"/>
      <c r="AK254" s="67"/>
      <c r="AL254" s="68"/>
      <c r="AN254" s="66"/>
      <c r="AO254" s="68"/>
      <c r="AQ254" s="66"/>
      <c r="AT254" s="66"/>
      <c r="AU254" s="70"/>
      <c r="AV254" s="70"/>
      <c r="AW254" s="66"/>
      <c r="AY254" s="69"/>
      <c r="AZ254" s="66"/>
      <c r="BB254" s="69"/>
      <c r="BC254" s="66"/>
    </row>
    <row r="255" s="7" customFormat="true" ht="12" spans="4:55">
      <c r="D255" s="66"/>
      <c r="G255" s="66"/>
      <c r="J255" s="66"/>
      <c r="M255" s="66"/>
      <c r="P255" s="66"/>
      <c r="V255" s="66"/>
      <c r="Y255" s="67"/>
      <c r="Z255" s="68"/>
      <c r="AB255" s="66"/>
      <c r="AC255" s="66"/>
      <c r="AD255" s="66"/>
      <c r="AE255" s="66"/>
      <c r="AH255" s="66"/>
      <c r="AI255" s="69"/>
      <c r="AJ255" s="69"/>
      <c r="AK255" s="67"/>
      <c r="AL255" s="68"/>
      <c r="AN255" s="66"/>
      <c r="AO255" s="68"/>
      <c r="AQ255" s="66"/>
      <c r="AT255" s="66"/>
      <c r="AU255" s="70"/>
      <c r="AV255" s="70"/>
      <c r="AW255" s="66"/>
      <c r="AY255" s="69"/>
      <c r="AZ255" s="66"/>
      <c r="BB255" s="69"/>
      <c r="BC255" s="66"/>
    </row>
    <row r="256" s="7" customFormat="true" ht="12" spans="4:55">
      <c r="D256" s="66"/>
      <c r="G256" s="66"/>
      <c r="J256" s="66"/>
      <c r="M256" s="66"/>
      <c r="P256" s="66"/>
      <c r="V256" s="66"/>
      <c r="Y256" s="67"/>
      <c r="Z256" s="68"/>
      <c r="AB256" s="66"/>
      <c r="AC256" s="66"/>
      <c r="AD256" s="66"/>
      <c r="AE256" s="66"/>
      <c r="AH256" s="66"/>
      <c r="AI256" s="69"/>
      <c r="AJ256" s="69"/>
      <c r="AK256" s="67"/>
      <c r="AL256" s="68"/>
      <c r="AN256" s="66"/>
      <c r="AO256" s="68"/>
      <c r="AQ256" s="66"/>
      <c r="AT256" s="66"/>
      <c r="AU256" s="70"/>
      <c r="AV256" s="70"/>
      <c r="AW256" s="66"/>
      <c r="AY256" s="69"/>
      <c r="AZ256" s="66"/>
      <c r="BB256" s="69"/>
      <c r="BC256" s="66"/>
    </row>
    <row r="257" s="7" customFormat="true" ht="12" spans="4:55">
      <c r="D257" s="66"/>
      <c r="G257" s="66"/>
      <c r="J257" s="66"/>
      <c r="M257" s="66"/>
      <c r="P257" s="66"/>
      <c r="V257" s="66"/>
      <c r="Y257" s="67"/>
      <c r="Z257" s="68"/>
      <c r="AB257" s="66"/>
      <c r="AC257" s="66"/>
      <c r="AD257" s="66"/>
      <c r="AE257" s="66"/>
      <c r="AH257" s="66"/>
      <c r="AI257" s="69"/>
      <c r="AJ257" s="69"/>
      <c r="AK257" s="67"/>
      <c r="AL257" s="68"/>
      <c r="AN257" s="66"/>
      <c r="AO257" s="68"/>
      <c r="AQ257" s="66"/>
      <c r="AT257" s="66"/>
      <c r="AU257" s="70"/>
      <c r="AV257" s="70"/>
      <c r="AW257" s="66"/>
      <c r="AY257" s="69"/>
      <c r="AZ257" s="66"/>
      <c r="BB257" s="69"/>
      <c r="BC257" s="66"/>
    </row>
    <row r="258" s="7" customFormat="true" ht="12" spans="4:55">
      <c r="D258" s="66"/>
      <c r="G258" s="66"/>
      <c r="J258" s="66"/>
      <c r="M258" s="66"/>
      <c r="P258" s="66"/>
      <c r="V258" s="66"/>
      <c r="Y258" s="67"/>
      <c r="Z258" s="68"/>
      <c r="AB258" s="66"/>
      <c r="AC258" s="66"/>
      <c r="AD258" s="66"/>
      <c r="AE258" s="66"/>
      <c r="AH258" s="66"/>
      <c r="AI258" s="69"/>
      <c r="AJ258" s="69"/>
      <c r="AK258" s="67"/>
      <c r="AL258" s="68"/>
      <c r="AN258" s="66"/>
      <c r="AO258" s="68"/>
      <c r="AQ258" s="66"/>
      <c r="AT258" s="66"/>
      <c r="AU258" s="70"/>
      <c r="AV258" s="70"/>
      <c r="AW258" s="66"/>
      <c r="AY258" s="69"/>
      <c r="AZ258" s="66"/>
      <c r="BB258" s="69"/>
      <c r="BC258" s="66"/>
    </row>
    <row r="259" s="7" customFormat="true" ht="12" spans="4:55">
      <c r="D259" s="66"/>
      <c r="G259" s="66"/>
      <c r="J259" s="66"/>
      <c r="M259" s="66"/>
      <c r="P259" s="66"/>
      <c r="V259" s="66"/>
      <c r="Y259" s="67"/>
      <c r="Z259" s="68"/>
      <c r="AB259" s="66"/>
      <c r="AC259" s="66"/>
      <c r="AD259" s="66"/>
      <c r="AE259" s="66"/>
      <c r="AH259" s="66"/>
      <c r="AI259" s="69"/>
      <c r="AJ259" s="69"/>
      <c r="AK259" s="67"/>
      <c r="AL259" s="68"/>
      <c r="AN259" s="66"/>
      <c r="AO259" s="68"/>
      <c r="AQ259" s="66"/>
      <c r="AT259" s="66"/>
      <c r="AU259" s="70"/>
      <c r="AV259" s="70"/>
      <c r="AW259" s="66"/>
      <c r="AY259" s="69"/>
      <c r="AZ259" s="66"/>
      <c r="BB259" s="69"/>
      <c r="BC259" s="66"/>
    </row>
    <row r="260" s="7" customFormat="true" ht="12" spans="4:55">
      <c r="D260" s="66"/>
      <c r="G260" s="66"/>
      <c r="J260" s="66"/>
      <c r="M260" s="66"/>
      <c r="P260" s="66"/>
      <c r="V260" s="66"/>
      <c r="Y260" s="67"/>
      <c r="Z260" s="68"/>
      <c r="AB260" s="66"/>
      <c r="AC260" s="66"/>
      <c r="AD260" s="66"/>
      <c r="AE260" s="66"/>
      <c r="AH260" s="66"/>
      <c r="AI260" s="69"/>
      <c r="AJ260" s="69"/>
      <c r="AK260" s="67"/>
      <c r="AL260" s="68"/>
      <c r="AN260" s="66"/>
      <c r="AO260" s="68"/>
      <c r="AQ260" s="66"/>
      <c r="AT260" s="66"/>
      <c r="AU260" s="70"/>
      <c r="AV260" s="70"/>
      <c r="AW260" s="66"/>
      <c r="AY260" s="69"/>
      <c r="AZ260" s="66"/>
      <c r="BB260" s="69"/>
      <c r="BC260" s="66"/>
    </row>
    <row r="261" s="7" customFormat="true" ht="12" spans="4:55">
      <c r="D261" s="66"/>
      <c r="G261" s="66"/>
      <c r="J261" s="66"/>
      <c r="M261" s="66"/>
      <c r="P261" s="66"/>
      <c r="V261" s="66"/>
      <c r="Y261" s="67"/>
      <c r="Z261" s="68"/>
      <c r="AB261" s="66"/>
      <c r="AC261" s="66"/>
      <c r="AD261" s="66"/>
      <c r="AE261" s="66"/>
      <c r="AH261" s="66"/>
      <c r="AI261" s="69"/>
      <c r="AJ261" s="69"/>
      <c r="AK261" s="67"/>
      <c r="AL261" s="68"/>
      <c r="AN261" s="66"/>
      <c r="AO261" s="68"/>
      <c r="AQ261" s="66"/>
      <c r="AT261" s="66"/>
      <c r="AU261" s="70"/>
      <c r="AV261" s="70"/>
      <c r="AW261" s="66"/>
      <c r="AY261" s="69"/>
      <c r="AZ261" s="66"/>
      <c r="BB261" s="69"/>
      <c r="BC261" s="66"/>
    </row>
    <row r="262" s="7" customFormat="true" ht="12" spans="4:55">
      <c r="D262" s="66"/>
      <c r="G262" s="66"/>
      <c r="J262" s="66"/>
      <c r="M262" s="66"/>
      <c r="P262" s="66"/>
      <c r="V262" s="66"/>
      <c r="Y262" s="67"/>
      <c r="Z262" s="68"/>
      <c r="AB262" s="66"/>
      <c r="AC262" s="66"/>
      <c r="AD262" s="66"/>
      <c r="AE262" s="66"/>
      <c r="AH262" s="66"/>
      <c r="AI262" s="69"/>
      <c r="AJ262" s="69"/>
      <c r="AK262" s="67"/>
      <c r="AL262" s="68"/>
      <c r="AN262" s="66"/>
      <c r="AO262" s="68"/>
      <c r="AQ262" s="66"/>
      <c r="AT262" s="66"/>
      <c r="AU262" s="70"/>
      <c r="AV262" s="70"/>
      <c r="AW262" s="66"/>
      <c r="AY262" s="69"/>
      <c r="AZ262" s="66"/>
      <c r="BB262" s="69"/>
      <c r="BC262" s="66"/>
    </row>
    <row r="263" s="7" customFormat="true" ht="12" spans="4:55">
      <c r="D263" s="66"/>
      <c r="G263" s="66"/>
      <c r="J263" s="66"/>
      <c r="M263" s="66"/>
      <c r="P263" s="66"/>
      <c r="V263" s="66"/>
      <c r="Y263" s="67"/>
      <c r="Z263" s="68"/>
      <c r="AB263" s="66"/>
      <c r="AC263" s="66"/>
      <c r="AD263" s="66"/>
      <c r="AE263" s="66"/>
      <c r="AH263" s="66"/>
      <c r="AI263" s="69"/>
      <c r="AJ263" s="69"/>
      <c r="AK263" s="67"/>
      <c r="AL263" s="68"/>
      <c r="AN263" s="66"/>
      <c r="AO263" s="68"/>
      <c r="AQ263" s="66"/>
      <c r="AT263" s="66"/>
      <c r="AU263" s="70"/>
      <c r="AV263" s="70"/>
      <c r="AW263" s="66"/>
      <c r="AY263" s="69"/>
      <c r="AZ263" s="66"/>
      <c r="BB263" s="69"/>
      <c r="BC263" s="66"/>
    </row>
    <row r="264" s="7" customFormat="true" ht="12" spans="4:55">
      <c r="D264" s="66"/>
      <c r="G264" s="66"/>
      <c r="J264" s="66"/>
      <c r="M264" s="66"/>
      <c r="P264" s="66"/>
      <c r="V264" s="66"/>
      <c r="Y264" s="67"/>
      <c r="Z264" s="68"/>
      <c r="AB264" s="66"/>
      <c r="AC264" s="66"/>
      <c r="AD264" s="66"/>
      <c r="AE264" s="66"/>
      <c r="AH264" s="66"/>
      <c r="AI264" s="69"/>
      <c r="AJ264" s="69"/>
      <c r="AK264" s="67"/>
      <c r="AL264" s="68"/>
      <c r="AN264" s="66"/>
      <c r="AO264" s="68"/>
      <c r="AQ264" s="66"/>
      <c r="AT264" s="66"/>
      <c r="AU264" s="70"/>
      <c r="AV264" s="70"/>
      <c r="AW264" s="66"/>
      <c r="AY264" s="69"/>
      <c r="AZ264" s="66"/>
      <c r="BB264" s="69"/>
      <c r="BC264" s="66"/>
    </row>
    <row r="265" s="7" customFormat="true" ht="12" spans="4:55">
      <c r="D265" s="66"/>
      <c r="G265" s="66"/>
      <c r="J265" s="66"/>
      <c r="M265" s="66"/>
      <c r="P265" s="66"/>
      <c r="V265" s="66"/>
      <c r="Y265" s="67"/>
      <c r="Z265" s="68"/>
      <c r="AB265" s="66"/>
      <c r="AC265" s="66"/>
      <c r="AD265" s="66"/>
      <c r="AE265" s="66"/>
      <c r="AH265" s="66"/>
      <c r="AI265" s="69"/>
      <c r="AJ265" s="69"/>
      <c r="AK265" s="67"/>
      <c r="AL265" s="68"/>
      <c r="AN265" s="66"/>
      <c r="AO265" s="68"/>
      <c r="AQ265" s="66"/>
      <c r="AT265" s="66"/>
      <c r="AU265" s="70"/>
      <c r="AV265" s="70"/>
      <c r="AW265" s="66"/>
      <c r="AY265" s="69"/>
      <c r="AZ265" s="66"/>
      <c r="BB265" s="69"/>
      <c r="BC265" s="66"/>
    </row>
    <row r="266" s="7" customFormat="true" ht="12" spans="4:55">
      <c r="D266" s="66"/>
      <c r="G266" s="66"/>
      <c r="J266" s="66"/>
      <c r="M266" s="66"/>
      <c r="P266" s="66"/>
      <c r="V266" s="66"/>
      <c r="Y266" s="67"/>
      <c r="Z266" s="68"/>
      <c r="AB266" s="66"/>
      <c r="AC266" s="66"/>
      <c r="AD266" s="66"/>
      <c r="AE266" s="66"/>
      <c r="AH266" s="66"/>
      <c r="AI266" s="69"/>
      <c r="AJ266" s="69"/>
      <c r="AK266" s="67"/>
      <c r="AL266" s="68"/>
      <c r="AN266" s="66"/>
      <c r="AO266" s="68"/>
      <c r="AQ266" s="66"/>
      <c r="AT266" s="66"/>
      <c r="AU266" s="70"/>
      <c r="AV266" s="70"/>
      <c r="AW266" s="66"/>
      <c r="AY266" s="69"/>
      <c r="AZ266" s="66"/>
      <c r="BB266" s="69"/>
      <c r="BC266" s="66"/>
    </row>
    <row r="267" s="7" customFormat="true" ht="12" spans="4:55">
      <c r="D267" s="66"/>
      <c r="G267" s="66"/>
      <c r="J267" s="66"/>
      <c r="M267" s="66"/>
      <c r="P267" s="66"/>
      <c r="V267" s="66"/>
      <c r="Y267" s="67"/>
      <c r="Z267" s="68"/>
      <c r="AB267" s="66"/>
      <c r="AC267" s="66"/>
      <c r="AD267" s="66"/>
      <c r="AE267" s="66"/>
      <c r="AH267" s="66"/>
      <c r="AI267" s="69"/>
      <c r="AJ267" s="69"/>
      <c r="AK267" s="67"/>
      <c r="AL267" s="68"/>
      <c r="AN267" s="66"/>
      <c r="AO267" s="68"/>
      <c r="AQ267" s="66"/>
      <c r="AT267" s="66"/>
      <c r="AU267" s="70"/>
      <c r="AV267" s="70"/>
      <c r="AW267" s="66"/>
      <c r="AY267" s="69"/>
      <c r="AZ267" s="66"/>
      <c r="BB267" s="69"/>
      <c r="BC267" s="66"/>
    </row>
    <row r="268" s="7" customFormat="true" ht="12" spans="4:55">
      <c r="D268" s="66"/>
      <c r="G268" s="66"/>
      <c r="J268" s="66"/>
      <c r="M268" s="66"/>
      <c r="P268" s="66"/>
      <c r="V268" s="66"/>
      <c r="Y268" s="67"/>
      <c r="Z268" s="68"/>
      <c r="AB268" s="66"/>
      <c r="AC268" s="66"/>
      <c r="AD268" s="66"/>
      <c r="AE268" s="66"/>
      <c r="AH268" s="66"/>
      <c r="AI268" s="69"/>
      <c r="AJ268" s="69"/>
      <c r="AK268" s="67"/>
      <c r="AL268" s="68"/>
      <c r="AN268" s="66"/>
      <c r="AO268" s="68"/>
      <c r="AQ268" s="66"/>
      <c r="AT268" s="66"/>
      <c r="AU268" s="70"/>
      <c r="AV268" s="70"/>
      <c r="AW268" s="66"/>
      <c r="AY268" s="69"/>
      <c r="AZ268" s="66"/>
      <c r="BB268" s="69"/>
      <c r="BC268" s="66"/>
    </row>
    <row r="269" s="7" customFormat="true" ht="12" spans="4:55">
      <c r="D269" s="66"/>
      <c r="G269" s="66"/>
      <c r="J269" s="66"/>
      <c r="M269" s="66"/>
      <c r="P269" s="66"/>
      <c r="V269" s="66"/>
      <c r="Y269" s="67"/>
      <c r="Z269" s="68"/>
      <c r="AB269" s="66"/>
      <c r="AC269" s="66"/>
      <c r="AD269" s="66"/>
      <c r="AE269" s="66"/>
      <c r="AH269" s="66"/>
      <c r="AI269" s="69"/>
      <c r="AJ269" s="69"/>
      <c r="AK269" s="67"/>
      <c r="AL269" s="68"/>
      <c r="AN269" s="66"/>
      <c r="AO269" s="68"/>
      <c r="AQ269" s="66"/>
      <c r="AT269" s="66"/>
      <c r="AU269" s="70"/>
      <c r="AV269" s="70"/>
      <c r="AW269" s="66"/>
      <c r="AY269" s="69"/>
      <c r="AZ269" s="66"/>
      <c r="BB269" s="69"/>
      <c r="BC269" s="66"/>
    </row>
    <row r="270" s="7" customFormat="true" ht="12" spans="4:55">
      <c r="D270" s="66"/>
      <c r="G270" s="66"/>
      <c r="J270" s="66"/>
      <c r="M270" s="66"/>
      <c r="P270" s="66"/>
      <c r="V270" s="66"/>
      <c r="Y270" s="67"/>
      <c r="Z270" s="68"/>
      <c r="AB270" s="66"/>
      <c r="AC270" s="66"/>
      <c r="AD270" s="66"/>
      <c r="AE270" s="66"/>
      <c r="AH270" s="66"/>
      <c r="AI270" s="69"/>
      <c r="AJ270" s="69"/>
      <c r="AK270" s="67"/>
      <c r="AL270" s="68"/>
      <c r="AN270" s="66"/>
      <c r="AO270" s="68"/>
      <c r="AQ270" s="66"/>
      <c r="AT270" s="66"/>
      <c r="AU270" s="70"/>
      <c r="AV270" s="70"/>
      <c r="AW270" s="66"/>
      <c r="AY270" s="69"/>
      <c r="AZ270" s="66"/>
      <c r="BB270" s="69"/>
      <c r="BC270" s="66"/>
    </row>
    <row r="271" s="7" customFormat="true" ht="12" spans="4:55">
      <c r="D271" s="66"/>
      <c r="G271" s="66"/>
      <c r="J271" s="66"/>
      <c r="M271" s="66"/>
      <c r="P271" s="66"/>
      <c r="V271" s="66"/>
      <c r="Y271" s="67"/>
      <c r="Z271" s="68"/>
      <c r="AB271" s="66"/>
      <c r="AC271" s="66"/>
      <c r="AD271" s="66"/>
      <c r="AE271" s="66"/>
      <c r="AH271" s="66"/>
      <c r="AI271" s="69"/>
      <c r="AJ271" s="69"/>
      <c r="AK271" s="67"/>
      <c r="AL271" s="68"/>
      <c r="AN271" s="66"/>
      <c r="AO271" s="68"/>
      <c r="AQ271" s="66"/>
      <c r="AT271" s="66"/>
      <c r="AU271" s="70"/>
      <c r="AV271" s="70"/>
      <c r="AW271" s="66"/>
      <c r="AY271" s="69"/>
      <c r="AZ271" s="66"/>
      <c r="BB271" s="69"/>
      <c r="BC271" s="66"/>
    </row>
    <row r="272" s="7" customFormat="true" ht="12" spans="4:55">
      <c r="D272" s="66"/>
      <c r="G272" s="66"/>
      <c r="J272" s="66"/>
      <c r="M272" s="66"/>
      <c r="P272" s="66"/>
      <c r="V272" s="66"/>
      <c r="Y272" s="67"/>
      <c r="Z272" s="68"/>
      <c r="AB272" s="66"/>
      <c r="AC272" s="66"/>
      <c r="AD272" s="66"/>
      <c r="AE272" s="66"/>
      <c r="AH272" s="66"/>
      <c r="AI272" s="69"/>
      <c r="AJ272" s="69"/>
      <c r="AK272" s="67"/>
      <c r="AL272" s="68"/>
      <c r="AN272" s="66"/>
      <c r="AO272" s="68"/>
      <c r="AQ272" s="66"/>
      <c r="AT272" s="66"/>
      <c r="AU272" s="70"/>
      <c r="AV272" s="70"/>
      <c r="AW272" s="66"/>
      <c r="AY272" s="69"/>
      <c r="AZ272" s="66"/>
      <c r="BB272" s="69"/>
      <c r="BC272" s="66"/>
    </row>
    <row r="273" s="7" customFormat="true" ht="12" spans="4:55">
      <c r="D273" s="66"/>
      <c r="G273" s="66"/>
      <c r="J273" s="66"/>
      <c r="M273" s="66"/>
      <c r="P273" s="66"/>
      <c r="V273" s="66"/>
      <c r="Y273" s="67"/>
      <c r="Z273" s="68"/>
      <c r="AB273" s="66"/>
      <c r="AC273" s="66"/>
      <c r="AD273" s="66"/>
      <c r="AE273" s="66"/>
      <c r="AH273" s="66"/>
      <c r="AI273" s="69"/>
      <c r="AJ273" s="69"/>
      <c r="AK273" s="67"/>
      <c r="AL273" s="68"/>
      <c r="AN273" s="66"/>
      <c r="AO273" s="68"/>
      <c r="AQ273" s="66"/>
      <c r="AT273" s="66"/>
      <c r="AU273" s="70"/>
      <c r="AV273" s="70"/>
      <c r="AW273" s="66"/>
      <c r="AY273" s="69"/>
      <c r="AZ273" s="66"/>
      <c r="BB273" s="69"/>
      <c r="BC273" s="66"/>
    </row>
    <row r="274" s="7" customFormat="true" ht="12" spans="4:55">
      <c r="D274" s="66"/>
      <c r="G274" s="66"/>
      <c r="J274" s="66"/>
      <c r="M274" s="66"/>
      <c r="P274" s="66"/>
      <c r="V274" s="66"/>
      <c r="Y274" s="67"/>
      <c r="Z274" s="68"/>
      <c r="AB274" s="66"/>
      <c r="AC274" s="66"/>
      <c r="AD274" s="66"/>
      <c r="AE274" s="66"/>
      <c r="AH274" s="66"/>
      <c r="AI274" s="69"/>
      <c r="AJ274" s="69"/>
      <c r="AK274" s="67"/>
      <c r="AL274" s="68"/>
      <c r="AN274" s="66"/>
      <c r="AO274" s="68"/>
      <c r="AQ274" s="66"/>
      <c r="AT274" s="66"/>
      <c r="AU274" s="70"/>
      <c r="AV274" s="70"/>
      <c r="AW274" s="66"/>
      <c r="AY274" s="69"/>
      <c r="AZ274" s="66"/>
      <c r="BB274" s="69"/>
      <c r="BC274" s="66"/>
    </row>
    <row r="275" s="7" customFormat="true" ht="12" spans="4:55">
      <c r="D275" s="66"/>
      <c r="G275" s="66"/>
      <c r="J275" s="66"/>
      <c r="M275" s="66"/>
      <c r="P275" s="66"/>
      <c r="V275" s="66"/>
      <c r="Y275" s="67"/>
      <c r="Z275" s="68"/>
      <c r="AB275" s="66"/>
      <c r="AC275" s="66"/>
      <c r="AD275" s="66"/>
      <c r="AE275" s="66"/>
      <c r="AH275" s="66"/>
      <c r="AI275" s="69"/>
      <c r="AJ275" s="69"/>
      <c r="AK275" s="67"/>
      <c r="AL275" s="68"/>
      <c r="AN275" s="66"/>
      <c r="AO275" s="68"/>
      <c r="AQ275" s="66"/>
      <c r="AT275" s="66"/>
      <c r="AU275" s="70"/>
      <c r="AV275" s="70"/>
      <c r="AW275" s="66"/>
      <c r="AY275" s="69"/>
      <c r="AZ275" s="66"/>
      <c r="BB275" s="69"/>
      <c r="BC275" s="66"/>
    </row>
    <row r="276" s="7" customFormat="true" ht="12" spans="4:55">
      <c r="D276" s="66"/>
      <c r="G276" s="66"/>
      <c r="J276" s="66"/>
      <c r="M276" s="66"/>
      <c r="P276" s="66"/>
      <c r="V276" s="66"/>
      <c r="Y276" s="67"/>
      <c r="Z276" s="68"/>
      <c r="AB276" s="66"/>
      <c r="AC276" s="66"/>
      <c r="AD276" s="66"/>
      <c r="AE276" s="66"/>
      <c r="AH276" s="66"/>
      <c r="AI276" s="69"/>
      <c r="AJ276" s="69"/>
      <c r="AK276" s="67"/>
      <c r="AL276" s="68"/>
      <c r="AN276" s="66"/>
      <c r="AO276" s="68"/>
      <c r="AQ276" s="66"/>
      <c r="AT276" s="66"/>
      <c r="AU276" s="70"/>
      <c r="AV276" s="70"/>
      <c r="AW276" s="66"/>
      <c r="AY276" s="69"/>
      <c r="AZ276" s="66"/>
      <c r="BB276" s="69"/>
      <c r="BC276" s="66"/>
    </row>
    <row r="277" s="7" customFormat="true" ht="12" spans="4:55">
      <c r="D277" s="66"/>
      <c r="G277" s="66"/>
      <c r="J277" s="66"/>
      <c r="M277" s="66"/>
      <c r="P277" s="66"/>
      <c r="V277" s="66"/>
      <c r="Y277" s="67"/>
      <c r="Z277" s="68"/>
      <c r="AB277" s="66"/>
      <c r="AC277" s="66"/>
      <c r="AD277" s="66"/>
      <c r="AE277" s="66"/>
      <c r="AH277" s="66"/>
      <c r="AI277" s="69"/>
      <c r="AJ277" s="69"/>
      <c r="AK277" s="67"/>
      <c r="AL277" s="68"/>
      <c r="AN277" s="66"/>
      <c r="AO277" s="68"/>
      <c r="AQ277" s="66"/>
      <c r="AT277" s="66"/>
      <c r="AU277" s="70"/>
      <c r="AV277" s="70"/>
      <c r="AW277" s="66"/>
      <c r="AY277" s="69"/>
      <c r="AZ277" s="66"/>
      <c r="BB277" s="69"/>
      <c r="BC277" s="66"/>
    </row>
    <row r="278" s="7" customFormat="true" ht="12" spans="4:55">
      <c r="D278" s="66"/>
      <c r="G278" s="66"/>
      <c r="J278" s="66"/>
      <c r="M278" s="66"/>
      <c r="P278" s="66"/>
      <c r="V278" s="66"/>
      <c r="Y278" s="67"/>
      <c r="Z278" s="68"/>
      <c r="AB278" s="66"/>
      <c r="AC278" s="66"/>
      <c r="AD278" s="66"/>
      <c r="AE278" s="66"/>
      <c r="AH278" s="66"/>
      <c r="AI278" s="69"/>
      <c r="AJ278" s="69"/>
      <c r="AK278" s="67"/>
      <c r="AL278" s="68"/>
      <c r="AN278" s="66"/>
      <c r="AO278" s="68"/>
      <c r="AQ278" s="66"/>
      <c r="AT278" s="66"/>
      <c r="AU278" s="70"/>
      <c r="AV278" s="70"/>
      <c r="AW278" s="66"/>
      <c r="AY278" s="69"/>
      <c r="AZ278" s="66"/>
      <c r="BB278" s="69"/>
      <c r="BC278" s="66"/>
    </row>
    <row r="279" s="7" customFormat="true" ht="12" spans="4:55">
      <c r="D279" s="66"/>
      <c r="G279" s="66"/>
      <c r="J279" s="66"/>
      <c r="M279" s="66"/>
      <c r="P279" s="66"/>
      <c r="V279" s="66"/>
      <c r="Y279" s="67"/>
      <c r="Z279" s="68"/>
      <c r="AB279" s="66"/>
      <c r="AC279" s="66"/>
      <c r="AD279" s="66"/>
      <c r="AE279" s="66"/>
      <c r="AH279" s="66"/>
      <c r="AI279" s="69"/>
      <c r="AJ279" s="69"/>
      <c r="AK279" s="67"/>
      <c r="AL279" s="68"/>
      <c r="AN279" s="66"/>
      <c r="AO279" s="68"/>
      <c r="AQ279" s="66"/>
      <c r="AT279" s="66"/>
      <c r="AU279" s="70"/>
      <c r="AV279" s="70"/>
      <c r="AW279" s="66"/>
      <c r="AY279" s="69"/>
      <c r="AZ279" s="66"/>
      <c r="BB279" s="69"/>
      <c r="BC279" s="66"/>
    </row>
    <row r="280" s="7" customFormat="true" ht="12" spans="4:55">
      <c r="D280" s="66"/>
      <c r="G280" s="66"/>
      <c r="J280" s="66"/>
      <c r="M280" s="66"/>
      <c r="P280" s="66"/>
      <c r="V280" s="66"/>
      <c r="Y280" s="67"/>
      <c r="Z280" s="68"/>
      <c r="AB280" s="66"/>
      <c r="AC280" s="66"/>
      <c r="AD280" s="66"/>
      <c r="AE280" s="66"/>
      <c r="AH280" s="66"/>
      <c r="AI280" s="69"/>
      <c r="AJ280" s="69"/>
      <c r="AK280" s="67"/>
      <c r="AL280" s="68"/>
      <c r="AN280" s="66"/>
      <c r="AO280" s="68"/>
      <c r="AQ280" s="66"/>
      <c r="AT280" s="66"/>
      <c r="AU280" s="70"/>
      <c r="AV280" s="70"/>
      <c r="AW280" s="66"/>
      <c r="AY280" s="69"/>
      <c r="AZ280" s="66"/>
      <c r="BB280" s="69"/>
      <c r="BC280" s="66"/>
    </row>
    <row r="281" s="7" customFormat="true" ht="12" spans="4:55">
      <c r="D281" s="66"/>
      <c r="G281" s="66"/>
      <c r="J281" s="66"/>
      <c r="M281" s="66"/>
      <c r="P281" s="66"/>
      <c r="V281" s="66"/>
      <c r="Y281" s="67"/>
      <c r="Z281" s="68"/>
      <c r="AB281" s="66"/>
      <c r="AC281" s="66"/>
      <c r="AD281" s="66"/>
      <c r="AE281" s="66"/>
      <c r="AH281" s="66"/>
      <c r="AI281" s="69"/>
      <c r="AJ281" s="69"/>
      <c r="AK281" s="67"/>
      <c r="AL281" s="68"/>
      <c r="AN281" s="66"/>
      <c r="AO281" s="68"/>
      <c r="AQ281" s="66"/>
      <c r="AT281" s="66"/>
      <c r="AU281" s="70"/>
      <c r="AV281" s="70"/>
      <c r="AW281" s="66"/>
      <c r="AY281" s="69"/>
      <c r="AZ281" s="66"/>
      <c r="BB281" s="69"/>
      <c r="BC281" s="66"/>
    </row>
    <row r="282" s="7" customFormat="true" ht="12" spans="4:55">
      <c r="D282" s="66"/>
      <c r="G282" s="66"/>
      <c r="J282" s="66"/>
      <c r="M282" s="66"/>
      <c r="P282" s="66"/>
      <c r="V282" s="66"/>
      <c r="Y282" s="67"/>
      <c r="Z282" s="68"/>
      <c r="AB282" s="66"/>
      <c r="AC282" s="66"/>
      <c r="AD282" s="66"/>
      <c r="AE282" s="66"/>
      <c r="AH282" s="66"/>
      <c r="AI282" s="69"/>
      <c r="AJ282" s="69"/>
      <c r="AK282" s="67"/>
      <c r="AL282" s="68"/>
      <c r="AN282" s="66"/>
      <c r="AO282" s="68"/>
      <c r="AQ282" s="66"/>
      <c r="AT282" s="66"/>
      <c r="AU282" s="70"/>
      <c r="AV282" s="70"/>
      <c r="AW282" s="66"/>
      <c r="AY282" s="69"/>
      <c r="AZ282" s="66"/>
      <c r="BB282" s="69"/>
      <c r="BC282" s="66"/>
    </row>
    <row r="283" s="7" customFormat="true" ht="12" spans="4:55">
      <c r="D283" s="66"/>
      <c r="G283" s="66"/>
      <c r="J283" s="66"/>
      <c r="M283" s="66"/>
      <c r="P283" s="66"/>
      <c r="V283" s="66"/>
      <c r="Y283" s="67"/>
      <c r="Z283" s="68"/>
      <c r="AB283" s="66"/>
      <c r="AC283" s="66"/>
      <c r="AD283" s="66"/>
      <c r="AE283" s="66"/>
      <c r="AH283" s="66"/>
      <c r="AI283" s="69"/>
      <c r="AJ283" s="69"/>
      <c r="AK283" s="67"/>
      <c r="AL283" s="68"/>
      <c r="AN283" s="66"/>
      <c r="AO283" s="68"/>
      <c r="AQ283" s="66"/>
      <c r="AT283" s="66"/>
      <c r="AU283" s="70"/>
      <c r="AV283" s="70"/>
      <c r="AW283" s="66"/>
      <c r="AY283" s="69"/>
      <c r="AZ283" s="66"/>
      <c r="BB283" s="69"/>
      <c r="BC283" s="66"/>
    </row>
    <row r="284" s="7" customFormat="true" ht="12" spans="4:55">
      <c r="D284" s="66"/>
      <c r="G284" s="66"/>
      <c r="J284" s="66"/>
      <c r="M284" s="66"/>
      <c r="P284" s="66"/>
      <c r="V284" s="66"/>
      <c r="Y284" s="67"/>
      <c r="Z284" s="68"/>
      <c r="AB284" s="66"/>
      <c r="AC284" s="66"/>
      <c r="AD284" s="66"/>
      <c r="AE284" s="66"/>
      <c r="AH284" s="66"/>
      <c r="AI284" s="69"/>
      <c r="AJ284" s="69"/>
      <c r="AK284" s="67"/>
      <c r="AL284" s="68"/>
      <c r="AN284" s="66"/>
      <c r="AO284" s="68"/>
      <c r="AQ284" s="66"/>
      <c r="AT284" s="66"/>
      <c r="AU284" s="70"/>
      <c r="AV284" s="70"/>
      <c r="AW284" s="66"/>
      <c r="AY284" s="69"/>
      <c r="AZ284" s="66"/>
      <c r="BB284" s="69"/>
      <c r="BC284" s="66"/>
    </row>
    <row r="285" s="7" customFormat="true" ht="12" spans="4:55">
      <c r="D285" s="66"/>
      <c r="G285" s="66"/>
      <c r="J285" s="66"/>
      <c r="M285" s="66"/>
      <c r="P285" s="66"/>
      <c r="V285" s="66"/>
      <c r="Y285" s="67"/>
      <c r="Z285" s="68"/>
      <c r="AB285" s="66"/>
      <c r="AC285" s="66"/>
      <c r="AD285" s="66"/>
      <c r="AE285" s="66"/>
      <c r="AH285" s="66"/>
      <c r="AI285" s="69"/>
      <c r="AJ285" s="69"/>
      <c r="AK285" s="67"/>
      <c r="AL285" s="68"/>
      <c r="AN285" s="66"/>
      <c r="AO285" s="68"/>
      <c r="AQ285" s="66"/>
      <c r="AT285" s="66"/>
      <c r="AU285" s="70"/>
      <c r="AV285" s="70"/>
      <c r="AW285" s="66"/>
      <c r="AY285" s="69"/>
      <c r="AZ285" s="66"/>
      <c r="BB285" s="69"/>
      <c r="BC285" s="66"/>
    </row>
    <row r="286" s="7" customFormat="true" ht="12" spans="4:55">
      <c r="D286" s="66"/>
      <c r="G286" s="66"/>
      <c r="J286" s="66"/>
      <c r="M286" s="66"/>
      <c r="P286" s="66"/>
      <c r="V286" s="66"/>
      <c r="Y286" s="67"/>
      <c r="Z286" s="68"/>
      <c r="AB286" s="66"/>
      <c r="AC286" s="66"/>
      <c r="AD286" s="66"/>
      <c r="AE286" s="66"/>
      <c r="AH286" s="66"/>
      <c r="AI286" s="69"/>
      <c r="AJ286" s="69"/>
      <c r="AK286" s="67"/>
      <c r="AL286" s="68"/>
      <c r="AN286" s="66"/>
      <c r="AO286" s="68"/>
      <c r="AQ286" s="66"/>
      <c r="AT286" s="66"/>
      <c r="AU286" s="70"/>
      <c r="AV286" s="70"/>
      <c r="AW286" s="66"/>
      <c r="AY286" s="69"/>
      <c r="AZ286" s="66"/>
      <c r="BB286" s="69"/>
      <c r="BC286" s="66"/>
    </row>
    <row r="287" s="7" customFormat="true" ht="12" spans="4:55">
      <c r="D287" s="66"/>
      <c r="G287" s="66"/>
      <c r="J287" s="66"/>
      <c r="M287" s="66"/>
      <c r="P287" s="66"/>
      <c r="V287" s="66"/>
      <c r="Y287" s="67"/>
      <c r="Z287" s="68"/>
      <c r="AB287" s="66"/>
      <c r="AC287" s="66"/>
      <c r="AD287" s="66"/>
      <c r="AE287" s="66"/>
      <c r="AH287" s="66"/>
      <c r="AI287" s="69"/>
      <c r="AJ287" s="69"/>
      <c r="AK287" s="67"/>
      <c r="AL287" s="68"/>
      <c r="AN287" s="66"/>
      <c r="AO287" s="68"/>
      <c r="AQ287" s="66"/>
      <c r="AT287" s="66"/>
      <c r="AU287" s="70"/>
      <c r="AV287" s="70"/>
      <c r="AW287" s="66"/>
      <c r="AY287" s="69"/>
      <c r="AZ287" s="66"/>
      <c r="BB287" s="69"/>
      <c r="BC287" s="66"/>
    </row>
    <row r="288" s="7" customFormat="true" ht="12" spans="4:55">
      <c r="D288" s="66"/>
      <c r="G288" s="66"/>
      <c r="J288" s="66"/>
      <c r="M288" s="66"/>
      <c r="P288" s="66"/>
      <c r="V288" s="66"/>
      <c r="Y288" s="67"/>
      <c r="Z288" s="68"/>
      <c r="AB288" s="66"/>
      <c r="AC288" s="66"/>
      <c r="AD288" s="66"/>
      <c r="AE288" s="66"/>
      <c r="AH288" s="66"/>
      <c r="AI288" s="69"/>
      <c r="AJ288" s="69"/>
      <c r="AK288" s="67"/>
      <c r="AL288" s="68"/>
      <c r="AN288" s="66"/>
      <c r="AO288" s="68"/>
      <c r="AQ288" s="66"/>
      <c r="AT288" s="66"/>
      <c r="AU288" s="70"/>
      <c r="AV288" s="70"/>
      <c r="AW288" s="66"/>
      <c r="AY288" s="69"/>
      <c r="AZ288" s="66"/>
      <c r="BB288" s="69"/>
      <c r="BC288" s="66"/>
    </row>
    <row r="289" s="7" customFormat="true" ht="12" spans="4:55">
      <c r="D289" s="66"/>
      <c r="G289" s="66"/>
      <c r="J289" s="66"/>
      <c r="M289" s="66"/>
      <c r="P289" s="66"/>
      <c r="V289" s="66"/>
      <c r="Y289" s="67"/>
      <c r="Z289" s="68"/>
      <c r="AB289" s="66"/>
      <c r="AC289" s="66"/>
      <c r="AD289" s="66"/>
      <c r="AE289" s="66"/>
      <c r="AH289" s="66"/>
      <c r="AI289" s="69"/>
      <c r="AJ289" s="69"/>
      <c r="AK289" s="67"/>
      <c r="AL289" s="68"/>
      <c r="AN289" s="66"/>
      <c r="AO289" s="68"/>
      <c r="AQ289" s="66"/>
      <c r="AT289" s="66"/>
      <c r="AU289" s="70"/>
      <c r="AV289" s="70"/>
      <c r="AW289" s="66"/>
      <c r="AY289" s="69"/>
      <c r="AZ289" s="66"/>
      <c r="BB289" s="69"/>
      <c r="BC289" s="66"/>
    </row>
    <row r="290" s="7" customFormat="true" ht="12" spans="4:55">
      <c r="D290" s="66"/>
      <c r="G290" s="66"/>
      <c r="J290" s="66"/>
      <c r="M290" s="66"/>
      <c r="P290" s="66"/>
      <c r="V290" s="66"/>
      <c r="Y290" s="67"/>
      <c r="Z290" s="68"/>
      <c r="AB290" s="66"/>
      <c r="AC290" s="66"/>
      <c r="AD290" s="66"/>
      <c r="AE290" s="66"/>
      <c r="AH290" s="66"/>
      <c r="AI290" s="69"/>
      <c r="AJ290" s="69"/>
      <c r="AK290" s="67"/>
      <c r="AL290" s="68"/>
      <c r="AN290" s="66"/>
      <c r="AO290" s="68"/>
      <c r="AQ290" s="66"/>
      <c r="AT290" s="66"/>
      <c r="AU290" s="70"/>
      <c r="AV290" s="70"/>
      <c r="AW290" s="66"/>
      <c r="AY290" s="69"/>
      <c r="AZ290" s="66"/>
      <c r="BB290" s="69"/>
      <c r="BC290" s="66"/>
    </row>
    <row r="291" s="7" customFormat="true" ht="12" spans="4:55">
      <c r="D291" s="66"/>
      <c r="G291" s="66"/>
      <c r="J291" s="66"/>
      <c r="M291" s="66"/>
      <c r="P291" s="66"/>
      <c r="V291" s="66"/>
      <c r="Y291" s="67"/>
      <c r="Z291" s="68"/>
      <c r="AB291" s="66"/>
      <c r="AC291" s="66"/>
      <c r="AD291" s="66"/>
      <c r="AE291" s="66"/>
      <c r="AH291" s="66"/>
      <c r="AI291" s="69"/>
      <c r="AJ291" s="69"/>
      <c r="AK291" s="67"/>
      <c r="AL291" s="68"/>
      <c r="AN291" s="66"/>
      <c r="AO291" s="68"/>
      <c r="AQ291" s="66"/>
      <c r="AT291" s="66"/>
      <c r="AU291" s="70"/>
      <c r="AV291" s="70"/>
      <c r="AW291" s="66"/>
      <c r="AY291" s="69"/>
      <c r="AZ291" s="66"/>
      <c r="BB291" s="69"/>
      <c r="BC291" s="66"/>
    </row>
    <row r="292" s="7" customFormat="true" ht="12" spans="4:55">
      <c r="D292" s="66"/>
      <c r="G292" s="66"/>
      <c r="J292" s="66"/>
      <c r="M292" s="66"/>
      <c r="P292" s="66"/>
      <c r="V292" s="66"/>
      <c r="Y292" s="67"/>
      <c r="Z292" s="68"/>
      <c r="AB292" s="66"/>
      <c r="AC292" s="66"/>
      <c r="AD292" s="66"/>
      <c r="AE292" s="66"/>
      <c r="AH292" s="66"/>
      <c r="AI292" s="69"/>
      <c r="AJ292" s="69"/>
      <c r="AK292" s="67"/>
      <c r="AL292" s="68"/>
      <c r="AN292" s="66"/>
      <c r="AO292" s="68"/>
      <c r="AQ292" s="66"/>
      <c r="AT292" s="66"/>
      <c r="AU292" s="70"/>
      <c r="AV292" s="70"/>
      <c r="AW292" s="66"/>
      <c r="AY292" s="69"/>
      <c r="AZ292" s="66"/>
      <c r="BB292" s="69"/>
      <c r="BC292" s="66"/>
    </row>
    <row r="293" s="7" customFormat="true" ht="12" spans="4:55">
      <c r="D293" s="66"/>
      <c r="G293" s="66"/>
      <c r="J293" s="66"/>
      <c r="M293" s="66"/>
      <c r="P293" s="66"/>
      <c r="V293" s="66"/>
      <c r="Y293" s="67"/>
      <c r="Z293" s="68"/>
      <c r="AB293" s="66"/>
      <c r="AC293" s="66"/>
      <c r="AD293" s="66"/>
      <c r="AE293" s="66"/>
      <c r="AH293" s="66"/>
      <c r="AI293" s="69"/>
      <c r="AJ293" s="69"/>
      <c r="AK293" s="67"/>
      <c r="AL293" s="68"/>
      <c r="AN293" s="66"/>
      <c r="AO293" s="68"/>
      <c r="AQ293" s="66"/>
      <c r="AT293" s="66"/>
      <c r="AU293" s="70"/>
      <c r="AV293" s="70"/>
      <c r="AW293" s="66"/>
      <c r="AY293" s="69"/>
      <c r="AZ293" s="66"/>
      <c r="BB293" s="69"/>
      <c r="BC293" s="66"/>
    </row>
    <row r="294" s="7" customFormat="true" ht="12" spans="4:55">
      <c r="D294" s="66"/>
      <c r="G294" s="66"/>
      <c r="J294" s="66"/>
      <c r="M294" s="66"/>
      <c r="P294" s="66"/>
      <c r="V294" s="66"/>
      <c r="Y294" s="67"/>
      <c r="Z294" s="68"/>
      <c r="AB294" s="66"/>
      <c r="AC294" s="66"/>
      <c r="AD294" s="66"/>
      <c r="AE294" s="66"/>
      <c r="AH294" s="66"/>
      <c r="AI294" s="69"/>
      <c r="AJ294" s="69"/>
      <c r="AK294" s="67"/>
      <c r="AL294" s="68"/>
      <c r="AN294" s="66"/>
      <c r="AO294" s="68"/>
      <c r="AQ294" s="66"/>
      <c r="AT294" s="66"/>
      <c r="AU294" s="70"/>
      <c r="AV294" s="70"/>
      <c r="AW294" s="66"/>
      <c r="AY294" s="69"/>
      <c r="AZ294" s="66"/>
      <c r="BB294" s="69"/>
      <c r="BC294" s="66"/>
    </row>
    <row r="295" s="7" customFormat="true" ht="12" spans="4:55">
      <c r="D295" s="66"/>
      <c r="G295" s="66"/>
      <c r="J295" s="66"/>
      <c r="M295" s="66"/>
      <c r="P295" s="66"/>
      <c r="V295" s="66"/>
      <c r="Y295" s="67"/>
      <c r="Z295" s="68"/>
      <c r="AB295" s="66"/>
      <c r="AC295" s="66"/>
      <c r="AD295" s="66"/>
      <c r="AE295" s="66"/>
      <c r="AH295" s="66"/>
      <c r="AI295" s="69"/>
      <c r="AJ295" s="69"/>
      <c r="AK295" s="67"/>
      <c r="AL295" s="68"/>
      <c r="AN295" s="66"/>
      <c r="AO295" s="68"/>
      <c r="AQ295" s="66"/>
      <c r="AT295" s="66"/>
      <c r="AU295" s="70"/>
      <c r="AV295" s="70"/>
      <c r="AW295" s="66"/>
      <c r="AY295" s="69"/>
      <c r="AZ295" s="66"/>
      <c r="BB295" s="69"/>
      <c r="BC295" s="66"/>
    </row>
    <row r="296" s="7" customFormat="true" ht="12" spans="4:55">
      <c r="D296" s="66"/>
      <c r="G296" s="66"/>
      <c r="J296" s="66"/>
      <c r="M296" s="66"/>
      <c r="P296" s="66"/>
      <c r="V296" s="66"/>
      <c r="Y296" s="67"/>
      <c r="Z296" s="68"/>
      <c r="AB296" s="66"/>
      <c r="AC296" s="66"/>
      <c r="AD296" s="66"/>
      <c r="AE296" s="66"/>
      <c r="AH296" s="66"/>
      <c r="AI296" s="69"/>
      <c r="AJ296" s="69"/>
      <c r="AK296" s="67"/>
      <c r="AL296" s="68"/>
      <c r="AN296" s="66"/>
      <c r="AO296" s="68"/>
      <c r="AQ296" s="66"/>
      <c r="AT296" s="66"/>
      <c r="AU296" s="70"/>
      <c r="AV296" s="70"/>
      <c r="AW296" s="66"/>
      <c r="AY296" s="69"/>
      <c r="AZ296" s="66"/>
      <c r="BB296" s="69"/>
      <c r="BC296" s="66"/>
    </row>
    <row r="297" s="7" customFormat="true" ht="12" spans="4:55">
      <c r="D297" s="66"/>
      <c r="G297" s="66"/>
      <c r="J297" s="66"/>
      <c r="M297" s="66"/>
      <c r="P297" s="66"/>
      <c r="V297" s="66"/>
      <c r="Y297" s="67"/>
      <c r="Z297" s="68"/>
      <c r="AB297" s="66"/>
      <c r="AC297" s="66"/>
      <c r="AD297" s="66"/>
      <c r="AE297" s="66"/>
      <c r="AH297" s="66"/>
      <c r="AI297" s="69"/>
      <c r="AJ297" s="69"/>
      <c r="AK297" s="67"/>
      <c r="AL297" s="68"/>
      <c r="AN297" s="66"/>
      <c r="AO297" s="68"/>
      <c r="AQ297" s="66"/>
      <c r="AT297" s="66"/>
      <c r="AU297" s="70"/>
      <c r="AV297" s="70"/>
      <c r="AW297" s="66"/>
      <c r="AY297" s="69"/>
      <c r="AZ297" s="66"/>
      <c r="BB297" s="69"/>
      <c r="BC297" s="66"/>
    </row>
    <row r="298" s="7" customFormat="true" ht="12" spans="4:55">
      <c r="D298" s="66"/>
      <c r="G298" s="66"/>
      <c r="J298" s="66"/>
      <c r="M298" s="66"/>
      <c r="P298" s="66"/>
      <c r="V298" s="66"/>
      <c r="Y298" s="67"/>
      <c r="Z298" s="68"/>
      <c r="AB298" s="66"/>
      <c r="AC298" s="66"/>
      <c r="AD298" s="66"/>
      <c r="AE298" s="66"/>
      <c r="AH298" s="66"/>
      <c r="AI298" s="69"/>
      <c r="AJ298" s="69"/>
      <c r="AK298" s="67"/>
      <c r="AL298" s="68"/>
      <c r="AN298" s="66"/>
      <c r="AO298" s="68"/>
      <c r="AQ298" s="66"/>
      <c r="AT298" s="66"/>
      <c r="AU298" s="70"/>
      <c r="AV298" s="70"/>
      <c r="AW298" s="66"/>
      <c r="AY298" s="69"/>
      <c r="AZ298" s="66"/>
      <c r="BB298" s="69"/>
      <c r="BC298" s="66"/>
    </row>
    <row r="299" s="7" customFormat="true" ht="12" spans="4:55">
      <c r="D299" s="66"/>
      <c r="G299" s="66"/>
      <c r="J299" s="66"/>
      <c r="M299" s="66"/>
      <c r="P299" s="66"/>
      <c r="V299" s="66"/>
      <c r="Y299" s="67"/>
      <c r="Z299" s="68"/>
      <c r="AB299" s="66"/>
      <c r="AC299" s="66"/>
      <c r="AD299" s="66"/>
      <c r="AE299" s="66"/>
      <c r="AH299" s="66"/>
      <c r="AI299" s="69"/>
      <c r="AJ299" s="69"/>
      <c r="AK299" s="67"/>
      <c r="AL299" s="68"/>
      <c r="AN299" s="66"/>
      <c r="AO299" s="68"/>
      <c r="AQ299" s="66"/>
      <c r="AT299" s="66"/>
      <c r="AU299" s="70"/>
      <c r="AV299" s="70"/>
      <c r="AW299" s="66"/>
      <c r="AY299" s="69"/>
      <c r="AZ299" s="66"/>
      <c r="BB299" s="69"/>
      <c r="BC299" s="66"/>
    </row>
    <row r="300" s="7" customFormat="true" ht="12" spans="4:55">
      <c r="D300" s="66"/>
      <c r="G300" s="66"/>
      <c r="J300" s="66"/>
      <c r="M300" s="66"/>
      <c r="P300" s="66"/>
      <c r="V300" s="66"/>
      <c r="Y300" s="67"/>
      <c r="Z300" s="68"/>
      <c r="AB300" s="66"/>
      <c r="AC300" s="66"/>
      <c r="AD300" s="66"/>
      <c r="AE300" s="66"/>
      <c r="AH300" s="66"/>
      <c r="AI300" s="69"/>
      <c r="AJ300" s="69"/>
      <c r="AK300" s="67"/>
      <c r="AL300" s="68"/>
      <c r="AN300" s="66"/>
      <c r="AO300" s="68"/>
      <c r="AQ300" s="66"/>
      <c r="AT300" s="66"/>
      <c r="AU300" s="70"/>
      <c r="AV300" s="70"/>
      <c r="AW300" s="66"/>
      <c r="AY300" s="69"/>
      <c r="AZ300" s="66"/>
      <c r="BB300" s="69"/>
      <c r="BC300" s="66"/>
    </row>
    <row r="301" s="7" customFormat="true" ht="12" spans="4:55">
      <c r="D301" s="66"/>
      <c r="G301" s="66"/>
      <c r="J301" s="66"/>
      <c r="M301" s="66"/>
      <c r="P301" s="66"/>
      <c r="V301" s="66"/>
      <c r="Y301" s="67"/>
      <c r="Z301" s="68"/>
      <c r="AB301" s="66"/>
      <c r="AC301" s="66"/>
      <c r="AD301" s="66"/>
      <c r="AE301" s="66"/>
      <c r="AH301" s="66"/>
      <c r="AI301" s="69"/>
      <c r="AJ301" s="69"/>
      <c r="AK301" s="67"/>
      <c r="AL301" s="68"/>
      <c r="AN301" s="66"/>
      <c r="AO301" s="68"/>
      <c r="AQ301" s="66"/>
      <c r="AT301" s="66"/>
      <c r="AU301" s="70"/>
      <c r="AV301" s="70"/>
      <c r="AW301" s="66"/>
      <c r="AY301" s="69"/>
      <c r="AZ301" s="66"/>
      <c r="BB301" s="69"/>
      <c r="BC301" s="66"/>
    </row>
    <row r="302" s="7" customFormat="true" ht="12" spans="4:55">
      <c r="D302" s="66"/>
      <c r="G302" s="66"/>
      <c r="J302" s="66"/>
      <c r="M302" s="66"/>
      <c r="P302" s="66"/>
      <c r="V302" s="66"/>
      <c r="Y302" s="67"/>
      <c r="Z302" s="68"/>
      <c r="AB302" s="66"/>
      <c r="AC302" s="66"/>
      <c r="AD302" s="66"/>
      <c r="AE302" s="66"/>
      <c r="AH302" s="66"/>
      <c r="AI302" s="69"/>
      <c r="AJ302" s="69"/>
      <c r="AK302" s="67"/>
      <c r="AL302" s="68"/>
      <c r="AN302" s="66"/>
      <c r="AO302" s="68"/>
      <c r="AQ302" s="66"/>
      <c r="AT302" s="66"/>
      <c r="AU302" s="70"/>
      <c r="AV302" s="70"/>
      <c r="AW302" s="66"/>
      <c r="AY302" s="69"/>
      <c r="AZ302" s="66"/>
      <c r="BB302" s="69"/>
      <c r="BC302" s="66"/>
    </row>
    <row r="303" s="7" customFormat="true" ht="12" spans="4:55">
      <c r="D303" s="66"/>
      <c r="G303" s="66"/>
      <c r="J303" s="66"/>
      <c r="M303" s="66"/>
      <c r="P303" s="66"/>
      <c r="V303" s="66"/>
      <c r="Y303" s="67"/>
      <c r="Z303" s="68"/>
      <c r="AB303" s="66"/>
      <c r="AC303" s="66"/>
      <c r="AD303" s="66"/>
      <c r="AE303" s="66"/>
      <c r="AH303" s="66"/>
      <c r="AI303" s="69"/>
      <c r="AJ303" s="69"/>
      <c r="AK303" s="67"/>
      <c r="AL303" s="68"/>
      <c r="AN303" s="66"/>
      <c r="AO303" s="68"/>
      <c r="AQ303" s="66"/>
      <c r="AT303" s="66"/>
      <c r="AU303" s="70"/>
      <c r="AV303" s="70"/>
      <c r="AW303" s="66"/>
      <c r="AY303" s="69"/>
      <c r="AZ303" s="66"/>
      <c r="BB303" s="69"/>
      <c r="BC303" s="66"/>
    </row>
    <row r="304" s="7" customFormat="true" ht="12" spans="4:55">
      <c r="D304" s="66"/>
      <c r="G304" s="66"/>
      <c r="J304" s="66"/>
      <c r="M304" s="66"/>
      <c r="P304" s="66"/>
      <c r="V304" s="66"/>
      <c r="Y304" s="67"/>
      <c r="Z304" s="68"/>
      <c r="AB304" s="66"/>
      <c r="AC304" s="66"/>
      <c r="AD304" s="66"/>
      <c r="AE304" s="66"/>
      <c r="AH304" s="66"/>
      <c r="AI304" s="69"/>
      <c r="AJ304" s="69"/>
      <c r="AK304" s="67"/>
      <c r="AL304" s="68"/>
      <c r="AN304" s="66"/>
      <c r="AO304" s="68"/>
      <c r="AQ304" s="66"/>
      <c r="AT304" s="66"/>
      <c r="AU304" s="70"/>
      <c r="AV304" s="70"/>
      <c r="AW304" s="66"/>
      <c r="AY304" s="69"/>
      <c r="AZ304" s="66"/>
      <c r="BB304" s="69"/>
      <c r="BC304" s="66"/>
    </row>
    <row r="305" s="7" customFormat="true" ht="12" spans="4:55">
      <c r="D305" s="66"/>
      <c r="G305" s="66"/>
      <c r="J305" s="66"/>
      <c r="M305" s="66"/>
      <c r="P305" s="66"/>
      <c r="V305" s="66"/>
      <c r="Y305" s="67"/>
      <c r="Z305" s="68"/>
      <c r="AB305" s="66"/>
      <c r="AC305" s="66"/>
      <c r="AD305" s="66"/>
      <c r="AE305" s="66"/>
      <c r="AH305" s="66"/>
      <c r="AI305" s="69"/>
      <c r="AJ305" s="69"/>
      <c r="AK305" s="67"/>
      <c r="AL305" s="68"/>
      <c r="AN305" s="66"/>
      <c r="AO305" s="68"/>
      <c r="AQ305" s="66"/>
      <c r="AT305" s="66"/>
      <c r="AU305" s="70"/>
      <c r="AV305" s="70"/>
      <c r="AW305" s="66"/>
      <c r="AY305" s="69"/>
      <c r="AZ305" s="66"/>
      <c r="BB305" s="69"/>
      <c r="BC305" s="66"/>
    </row>
    <row r="306" s="7" customFormat="true" ht="12" spans="4:55">
      <c r="D306" s="66"/>
      <c r="G306" s="66"/>
      <c r="J306" s="66"/>
      <c r="M306" s="66"/>
      <c r="P306" s="66"/>
      <c r="V306" s="66"/>
      <c r="Y306" s="67"/>
      <c r="Z306" s="68"/>
      <c r="AB306" s="66"/>
      <c r="AC306" s="66"/>
      <c r="AD306" s="66"/>
      <c r="AE306" s="66"/>
      <c r="AH306" s="66"/>
      <c r="AI306" s="69"/>
      <c r="AJ306" s="69"/>
      <c r="AK306" s="67"/>
      <c r="AL306" s="68"/>
      <c r="AN306" s="66"/>
      <c r="AO306" s="68"/>
      <c r="AQ306" s="66"/>
      <c r="AT306" s="66"/>
      <c r="AU306" s="70"/>
      <c r="AV306" s="70"/>
      <c r="AW306" s="66"/>
      <c r="AY306" s="69"/>
      <c r="AZ306" s="66"/>
      <c r="BB306" s="69"/>
      <c r="BC306" s="66"/>
    </row>
    <row r="307" s="7" customFormat="true" ht="12" spans="4:55">
      <c r="D307" s="66"/>
      <c r="G307" s="66"/>
      <c r="J307" s="66"/>
      <c r="M307" s="66"/>
      <c r="P307" s="66"/>
      <c r="V307" s="66"/>
      <c r="Y307" s="67"/>
      <c r="Z307" s="68"/>
      <c r="AB307" s="66"/>
      <c r="AC307" s="66"/>
      <c r="AD307" s="66"/>
      <c r="AE307" s="66"/>
      <c r="AH307" s="66"/>
      <c r="AI307" s="69"/>
      <c r="AJ307" s="69"/>
      <c r="AK307" s="67"/>
      <c r="AL307" s="68"/>
      <c r="AN307" s="66"/>
      <c r="AO307" s="68"/>
      <c r="AQ307" s="66"/>
      <c r="AT307" s="66"/>
      <c r="AU307" s="70"/>
      <c r="AV307" s="70"/>
      <c r="AW307" s="66"/>
      <c r="AY307" s="69"/>
      <c r="AZ307" s="66"/>
      <c r="BB307" s="69"/>
      <c r="BC307" s="66"/>
    </row>
    <row r="308" s="7" customFormat="true" ht="12" spans="4:55">
      <c r="D308" s="66"/>
      <c r="G308" s="66"/>
      <c r="J308" s="66"/>
      <c r="M308" s="66"/>
      <c r="P308" s="66"/>
      <c r="V308" s="66"/>
      <c r="Y308" s="67"/>
      <c r="Z308" s="68"/>
      <c r="AB308" s="66"/>
      <c r="AC308" s="66"/>
      <c r="AD308" s="66"/>
      <c r="AE308" s="66"/>
      <c r="AH308" s="66"/>
      <c r="AI308" s="69"/>
      <c r="AJ308" s="69"/>
      <c r="AK308" s="67"/>
      <c r="AL308" s="68"/>
      <c r="AN308" s="66"/>
      <c r="AO308" s="68"/>
      <c r="AQ308" s="66"/>
      <c r="AT308" s="66"/>
      <c r="AU308" s="70"/>
      <c r="AV308" s="70"/>
      <c r="AW308" s="66"/>
      <c r="AY308" s="69"/>
      <c r="AZ308" s="66"/>
      <c r="BB308" s="69"/>
      <c r="BC308" s="66"/>
    </row>
    <row r="309" s="7" customFormat="true" ht="12" spans="4:55">
      <c r="D309" s="66"/>
      <c r="G309" s="66"/>
      <c r="J309" s="66"/>
      <c r="M309" s="66"/>
      <c r="P309" s="66"/>
      <c r="V309" s="66"/>
      <c r="Y309" s="67"/>
      <c r="Z309" s="68"/>
      <c r="AB309" s="66"/>
      <c r="AC309" s="66"/>
      <c r="AD309" s="66"/>
      <c r="AE309" s="66"/>
      <c r="AH309" s="66"/>
      <c r="AI309" s="69"/>
      <c r="AJ309" s="69"/>
      <c r="AK309" s="67"/>
      <c r="AL309" s="68"/>
      <c r="AN309" s="66"/>
      <c r="AO309" s="68"/>
      <c r="AQ309" s="66"/>
      <c r="AT309" s="66"/>
      <c r="AU309" s="70"/>
      <c r="AV309" s="70"/>
      <c r="AW309" s="66"/>
      <c r="AY309" s="69"/>
      <c r="AZ309" s="66"/>
      <c r="BB309" s="69"/>
      <c r="BC309" s="66"/>
    </row>
    <row r="310" s="7" customFormat="true" ht="12" spans="4:55">
      <c r="D310" s="66"/>
      <c r="G310" s="66"/>
      <c r="J310" s="66"/>
      <c r="M310" s="66"/>
      <c r="P310" s="66"/>
      <c r="V310" s="66"/>
      <c r="Y310" s="67"/>
      <c r="Z310" s="68"/>
      <c r="AB310" s="66"/>
      <c r="AC310" s="66"/>
      <c r="AD310" s="66"/>
      <c r="AE310" s="66"/>
      <c r="AH310" s="66"/>
      <c r="AI310" s="69"/>
      <c r="AJ310" s="69"/>
      <c r="AK310" s="67"/>
      <c r="AL310" s="68"/>
      <c r="AN310" s="66"/>
      <c r="AO310" s="68"/>
      <c r="AQ310" s="66"/>
      <c r="AT310" s="66"/>
      <c r="AU310" s="70"/>
      <c r="AV310" s="70"/>
      <c r="AW310" s="66"/>
      <c r="AY310" s="69"/>
      <c r="AZ310" s="66"/>
      <c r="BB310" s="69"/>
      <c r="BC310" s="66"/>
    </row>
    <row r="311" s="7" customFormat="true" ht="12" spans="4:55">
      <c r="D311" s="66"/>
      <c r="G311" s="66"/>
      <c r="J311" s="66"/>
      <c r="M311" s="66"/>
      <c r="P311" s="66"/>
      <c r="V311" s="66"/>
      <c r="Y311" s="67"/>
      <c r="Z311" s="68"/>
      <c r="AB311" s="66"/>
      <c r="AC311" s="66"/>
      <c r="AD311" s="66"/>
      <c r="AE311" s="66"/>
      <c r="AH311" s="66"/>
      <c r="AI311" s="69"/>
      <c r="AJ311" s="69"/>
      <c r="AK311" s="67"/>
      <c r="AL311" s="68"/>
      <c r="AN311" s="66"/>
      <c r="AO311" s="68"/>
      <c r="AQ311" s="66"/>
      <c r="AT311" s="66"/>
      <c r="AU311" s="70"/>
      <c r="AV311" s="70"/>
      <c r="AW311" s="66"/>
      <c r="AY311" s="69"/>
      <c r="AZ311" s="66"/>
      <c r="BB311" s="69"/>
      <c r="BC311" s="66"/>
    </row>
    <row r="312" s="7" customFormat="true" ht="12" spans="4:55">
      <c r="D312" s="66"/>
      <c r="G312" s="66"/>
      <c r="J312" s="66"/>
      <c r="M312" s="66"/>
      <c r="P312" s="66"/>
      <c r="V312" s="66"/>
      <c r="Y312" s="67"/>
      <c r="Z312" s="68"/>
      <c r="AB312" s="66"/>
      <c r="AC312" s="66"/>
      <c r="AD312" s="66"/>
      <c r="AE312" s="66"/>
      <c r="AH312" s="66"/>
      <c r="AI312" s="69"/>
      <c r="AJ312" s="69"/>
      <c r="AK312" s="67"/>
      <c r="AL312" s="68"/>
      <c r="AN312" s="66"/>
      <c r="AO312" s="68"/>
      <c r="AQ312" s="66"/>
      <c r="AT312" s="66"/>
      <c r="AU312" s="70"/>
      <c r="AV312" s="70"/>
      <c r="AW312" s="66"/>
      <c r="AY312" s="69"/>
      <c r="AZ312" s="66"/>
      <c r="BB312" s="69"/>
      <c r="BC312" s="66"/>
    </row>
    <row r="313" s="7" customFormat="true" ht="12" spans="4:55">
      <c r="D313" s="66"/>
      <c r="G313" s="66"/>
      <c r="J313" s="66"/>
      <c r="M313" s="66"/>
      <c r="P313" s="66"/>
      <c r="V313" s="66"/>
      <c r="Y313" s="67"/>
      <c r="Z313" s="68"/>
      <c r="AB313" s="66"/>
      <c r="AC313" s="66"/>
      <c r="AD313" s="66"/>
      <c r="AE313" s="66"/>
      <c r="AH313" s="66"/>
      <c r="AI313" s="69"/>
      <c r="AJ313" s="69"/>
      <c r="AK313" s="67"/>
      <c r="AL313" s="68"/>
      <c r="AN313" s="66"/>
      <c r="AO313" s="68"/>
      <c r="AQ313" s="66"/>
      <c r="AT313" s="66"/>
      <c r="AU313" s="70"/>
      <c r="AV313" s="70"/>
      <c r="AW313" s="66"/>
      <c r="AY313" s="69"/>
      <c r="AZ313" s="66"/>
      <c r="BB313" s="69"/>
      <c r="BC313" s="66"/>
    </row>
    <row r="314" s="7" customFormat="true" ht="12" spans="4:55">
      <c r="D314" s="66"/>
      <c r="G314" s="66"/>
      <c r="J314" s="66"/>
      <c r="M314" s="66"/>
      <c r="P314" s="66"/>
      <c r="V314" s="66"/>
      <c r="Y314" s="67"/>
      <c r="Z314" s="68"/>
      <c r="AB314" s="66"/>
      <c r="AC314" s="66"/>
      <c r="AD314" s="66"/>
      <c r="AE314" s="66"/>
      <c r="AH314" s="66"/>
      <c r="AI314" s="69"/>
      <c r="AJ314" s="69"/>
      <c r="AK314" s="67"/>
      <c r="AL314" s="68"/>
      <c r="AN314" s="66"/>
      <c r="AO314" s="68"/>
      <c r="AQ314" s="66"/>
      <c r="AT314" s="66"/>
      <c r="AU314" s="70"/>
      <c r="AV314" s="70"/>
      <c r="AW314" s="66"/>
      <c r="AY314" s="69"/>
      <c r="AZ314" s="66"/>
      <c r="BB314" s="69"/>
      <c r="BC314" s="66"/>
    </row>
    <row r="315" s="7" customFormat="true" ht="12" spans="4:55">
      <c r="D315" s="66"/>
      <c r="G315" s="66"/>
      <c r="J315" s="66"/>
      <c r="M315" s="66"/>
      <c r="P315" s="66"/>
      <c r="V315" s="66"/>
      <c r="Y315" s="67"/>
      <c r="Z315" s="68"/>
      <c r="AB315" s="66"/>
      <c r="AC315" s="66"/>
      <c r="AD315" s="66"/>
      <c r="AE315" s="66"/>
      <c r="AH315" s="66"/>
      <c r="AI315" s="69"/>
      <c r="AJ315" s="69"/>
      <c r="AK315" s="67"/>
      <c r="AL315" s="68"/>
      <c r="AN315" s="66"/>
      <c r="AO315" s="68"/>
      <c r="AQ315" s="66"/>
      <c r="AT315" s="66"/>
      <c r="AU315" s="70"/>
      <c r="AV315" s="70"/>
      <c r="AW315" s="66"/>
      <c r="AY315" s="69"/>
      <c r="AZ315" s="66"/>
      <c r="BB315" s="69"/>
      <c r="BC315" s="66"/>
    </row>
    <row r="316" s="7" customFormat="true" ht="12" spans="4:55">
      <c r="D316" s="66"/>
      <c r="G316" s="66"/>
      <c r="J316" s="66"/>
      <c r="M316" s="66"/>
      <c r="P316" s="66"/>
      <c r="V316" s="66"/>
      <c r="Y316" s="67"/>
      <c r="Z316" s="68"/>
      <c r="AB316" s="66"/>
      <c r="AC316" s="66"/>
      <c r="AD316" s="66"/>
      <c r="AE316" s="66"/>
      <c r="AH316" s="66"/>
      <c r="AI316" s="69"/>
      <c r="AJ316" s="69"/>
      <c r="AK316" s="67"/>
      <c r="AL316" s="68"/>
      <c r="AN316" s="66"/>
      <c r="AO316" s="68"/>
      <c r="AQ316" s="66"/>
      <c r="AT316" s="66"/>
      <c r="AU316" s="70"/>
      <c r="AV316" s="70"/>
      <c r="AW316" s="66"/>
      <c r="AY316" s="69"/>
      <c r="AZ316" s="66"/>
      <c r="BB316" s="69"/>
      <c r="BC316" s="66"/>
    </row>
    <row r="317" s="7" customFormat="true" ht="12" spans="4:55">
      <c r="D317" s="66"/>
      <c r="G317" s="66"/>
      <c r="J317" s="66"/>
      <c r="M317" s="66"/>
      <c r="P317" s="66"/>
      <c r="V317" s="66"/>
      <c r="Y317" s="67"/>
      <c r="Z317" s="68"/>
      <c r="AB317" s="66"/>
      <c r="AC317" s="66"/>
      <c r="AD317" s="66"/>
      <c r="AE317" s="66"/>
      <c r="AH317" s="66"/>
      <c r="AI317" s="69"/>
      <c r="AJ317" s="69"/>
      <c r="AK317" s="67"/>
      <c r="AL317" s="68"/>
      <c r="AN317" s="66"/>
      <c r="AO317" s="68"/>
      <c r="AQ317" s="66"/>
      <c r="AT317" s="66"/>
      <c r="AU317" s="70"/>
      <c r="AV317" s="70"/>
      <c r="AW317" s="66"/>
      <c r="AY317" s="69"/>
      <c r="AZ317" s="66"/>
      <c r="BB317" s="69"/>
      <c r="BC317" s="66"/>
    </row>
    <row r="318" s="7" customFormat="true" ht="12" spans="4:55">
      <c r="D318" s="66"/>
      <c r="G318" s="66"/>
      <c r="J318" s="66"/>
      <c r="M318" s="66"/>
      <c r="P318" s="66"/>
      <c r="V318" s="66"/>
      <c r="Y318" s="67"/>
      <c r="Z318" s="68"/>
      <c r="AB318" s="66"/>
      <c r="AC318" s="66"/>
      <c r="AD318" s="66"/>
      <c r="AE318" s="66"/>
      <c r="AH318" s="66"/>
      <c r="AI318" s="69"/>
      <c r="AJ318" s="69"/>
      <c r="AK318" s="67"/>
      <c r="AL318" s="68"/>
      <c r="AN318" s="66"/>
      <c r="AO318" s="68"/>
      <c r="AQ318" s="66"/>
      <c r="AT318" s="66"/>
      <c r="AU318" s="70"/>
      <c r="AV318" s="70"/>
      <c r="AW318" s="66"/>
      <c r="AY318" s="69"/>
      <c r="AZ318" s="66"/>
      <c r="BB318" s="69"/>
      <c r="BC318" s="66"/>
    </row>
    <row r="319" s="7" customFormat="true" ht="12" spans="4:55">
      <c r="D319" s="66"/>
      <c r="G319" s="66"/>
      <c r="J319" s="66"/>
      <c r="M319" s="66"/>
      <c r="P319" s="66"/>
      <c r="V319" s="66"/>
      <c r="Y319" s="67"/>
      <c r="Z319" s="68"/>
      <c r="AB319" s="66"/>
      <c r="AC319" s="66"/>
      <c r="AD319" s="66"/>
      <c r="AE319" s="66"/>
      <c r="AH319" s="66"/>
      <c r="AI319" s="69"/>
      <c r="AJ319" s="69"/>
      <c r="AK319" s="67"/>
      <c r="AL319" s="68"/>
      <c r="AN319" s="66"/>
      <c r="AO319" s="68"/>
      <c r="AQ319" s="66"/>
      <c r="AT319" s="66"/>
      <c r="AU319" s="70"/>
      <c r="AV319" s="70"/>
      <c r="AW319" s="66"/>
      <c r="AY319" s="69"/>
      <c r="AZ319" s="66"/>
      <c r="BB319" s="69"/>
      <c r="BC319" s="66"/>
    </row>
    <row r="320" s="7" customFormat="true" ht="12" spans="4:55">
      <c r="D320" s="66"/>
      <c r="G320" s="66"/>
      <c r="J320" s="66"/>
      <c r="M320" s="66"/>
      <c r="P320" s="66"/>
      <c r="V320" s="66"/>
      <c r="Y320" s="67"/>
      <c r="Z320" s="68"/>
      <c r="AB320" s="66"/>
      <c r="AC320" s="66"/>
      <c r="AD320" s="66"/>
      <c r="AE320" s="66"/>
      <c r="AH320" s="66"/>
      <c r="AI320" s="69"/>
      <c r="AJ320" s="69"/>
      <c r="AK320" s="67"/>
      <c r="AL320" s="68"/>
      <c r="AN320" s="66"/>
      <c r="AO320" s="68"/>
      <c r="AQ320" s="66"/>
      <c r="AT320" s="66"/>
      <c r="AU320" s="70"/>
      <c r="AV320" s="70"/>
      <c r="AW320" s="66"/>
      <c r="AY320" s="69"/>
      <c r="AZ320" s="66"/>
      <c r="BB320" s="69"/>
      <c r="BC320" s="66"/>
    </row>
    <row r="321" s="7" customFormat="true" ht="12" spans="4:55">
      <c r="D321" s="66"/>
      <c r="G321" s="66"/>
      <c r="J321" s="66"/>
      <c r="M321" s="66"/>
      <c r="P321" s="66"/>
      <c r="V321" s="66"/>
      <c r="Y321" s="67"/>
      <c r="Z321" s="68"/>
      <c r="AB321" s="66"/>
      <c r="AC321" s="66"/>
      <c r="AD321" s="66"/>
      <c r="AE321" s="66"/>
      <c r="AH321" s="66"/>
      <c r="AI321" s="69"/>
      <c r="AJ321" s="69"/>
      <c r="AK321" s="67"/>
      <c r="AL321" s="68"/>
      <c r="AN321" s="66"/>
      <c r="AO321" s="68"/>
      <c r="AQ321" s="66"/>
      <c r="AT321" s="66"/>
      <c r="AU321" s="70"/>
      <c r="AV321" s="70"/>
      <c r="AW321" s="66"/>
      <c r="AY321" s="69"/>
      <c r="AZ321" s="66"/>
      <c r="BB321" s="69"/>
      <c r="BC321" s="66"/>
    </row>
    <row r="322" s="7" customFormat="true" ht="12" spans="4:55">
      <c r="D322" s="66"/>
      <c r="G322" s="66"/>
      <c r="J322" s="66"/>
      <c r="M322" s="66"/>
      <c r="P322" s="66"/>
      <c r="V322" s="66"/>
      <c r="Y322" s="67"/>
      <c r="Z322" s="68"/>
      <c r="AB322" s="66"/>
      <c r="AC322" s="66"/>
      <c r="AD322" s="66"/>
      <c r="AE322" s="66"/>
      <c r="AH322" s="66"/>
      <c r="AI322" s="69"/>
      <c r="AJ322" s="69"/>
      <c r="AK322" s="67"/>
      <c r="AL322" s="68"/>
      <c r="AN322" s="66"/>
      <c r="AO322" s="68"/>
      <c r="AQ322" s="66"/>
      <c r="AT322" s="66"/>
      <c r="AU322" s="70"/>
      <c r="AV322" s="70"/>
      <c r="AW322" s="66"/>
      <c r="AY322" s="69"/>
      <c r="AZ322" s="66"/>
      <c r="BB322" s="69"/>
      <c r="BC322" s="66"/>
    </row>
    <row r="323" s="7" customFormat="true" ht="12" spans="4:55">
      <c r="D323" s="66"/>
      <c r="G323" s="66"/>
      <c r="J323" s="66"/>
      <c r="M323" s="66"/>
      <c r="P323" s="66"/>
      <c r="V323" s="66"/>
      <c r="Y323" s="67"/>
      <c r="Z323" s="68"/>
      <c r="AB323" s="66"/>
      <c r="AC323" s="66"/>
      <c r="AD323" s="66"/>
      <c r="AE323" s="66"/>
      <c r="AH323" s="66"/>
      <c r="AI323" s="69"/>
      <c r="AJ323" s="69"/>
      <c r="AK323" s="67"/>
      <c r="AL323" s="68"/>
      <c r="AN323" s="66"/>
      <c r="AO323" s="68"/>
      <c r="AQ323" s="66"/>
      <c r="AT323" s="66"/>
      <c r="AU323" s="70"/>
      <c r="AV323" s="70"/>
      <c r="AW323" s="66"/>
      <c r="AY323" s="69"/>
      <c r="AZ323" s="66"/>
      <c r="BB323" s="69"/>
      <c r="BC323" s="66"/>
    </row>
    <row r="324" s="7" customFormat="true" ht="12" spans="4:55">
      <c r="D324" s="66"/>
      <c r="G324" s="66"/>
      <c r="J324" s="66"/>
      <c r="M324" s="66"/>
      <c r="P324" s="66"/>
      <c r="V324" s="66"/>
      <c r="Y324" s="67"/>
      <c r="Z324" s="68"/>
      <c r="AB324" s="66"/>
      <c r="AC324" s="66"/>
      <c r="AD324" s="66"/>
      <c r="AE324" s="66"/>
      <c r="AH324" s="66"/>
      <c r="AI324" s="69"/>
      <c r="AJ324" s="69"/>
      <c r="AK324" s="67"/>
      <c r="AL324" s="68"/>
      <c r="AN324" s="66"/>
      <c r="AO324" s="68"/>
      <c r="AQ324" s="66"/>
      <c r="AT324" s="66"/>
      <c r="AU324" s="70"/>
      <c r="AV324" s="70"/>
      <c r="AW324" s="66"/>
      <c r="AY324" s="69"/>
      <c r="AZ324" s="66"/>
      <c r="BB324" s="69"/>
      <c r="BC324" s="66"/>
    </row>
    <row r="325" s="7" customFormat="true" ht="12" spans="4:55">
      <c r="D325" s="66"/>
      <c r="G325" s="66"/>
      <c r="J325" s="66"/>
      <c r="M325" s="66"/>
      <c r="P325" s="66"/>
      <c r="V325" s="66"/>
      <c r="Y325" s="67"/>
      <c r="Z325" s="68"/>
      <c r="AB325" s="66"/>
      <c r="AC325" s="66"/>
      <c r="AD325" s="66"/>
      <c r="AE325" s="66"/>
      <c r="AH325" s="66"/>
      <c r="AI325" s="69"/>
      <c r="AJ325" s="69"/>
      <c r="AK325" s="67"/>
      <c r="AL325" s="68"/>
      <c r="AN325" s="66"/>
      <c r="AO325" s="68"/>
      <c r="AQ325" s="66"/>
      <c r="AT325" s="66"/>
      <c r="AU325" s="70"/>
      <c r="AV325" s="70"/>
      <c r="AW325" s="66"/>
      <c r="AY325" s="69"/>
      <c r="AZ325" s="66"/>
      <c r="BB325" s="69"/>
      <c r="BC325" s="66"/>
    </row>
    <row r="326" s="7" customFormat="true" ht="12" spans="4:55">
      <c r="D326" s="66"/>
      <c r="G326" s="66"/>
      <c r="J326" s="66"/>
      <c r="M326" s="66"/>
      <c r="P326" s="66"/>
      <c r="V326" s="66"/>
      <c r="Y326" s="67"/>
      <c r="Z326" s="68"/>
      <c r="AB326" s="66"/>
      <c r="AC326" s="66"/>
      <c r="AD326" s="66"/>
      <c r="AE326" s="66"/>
      <c r="AH326" s="66"/>
      <c r="AI326" s="69"/>
      <c r="AJ326" s="69"/>
      <c r="AK326" s="67"/>
      <c r="AL326" s="68"/>
      <c r="AN326" s="66"/>
      <c r="AO326" s="68"/>
      <c r="AQ326" s="66"/>
      <c r="AT326" s="66"/>
      <c r="AU326" s="70"/>
      <c r="AV326" s="70"/>
      <c r="AW326" s="66"/>
      <c r="AY326" s="69"/>
      <c r="AZ326" s="66"/>
      <c r="BB326" s="69"/>
      <c r="BC326" s="66"/>
    </row>
    <row r="327" s="7" customFormat="true" ht="12" spans="4:55">
      <c r="D327" s="66"/>
      <c r="G327" s="66"/>
      <c r="J327" s="66"/>
      <c r="M327" s="66"/>
      <c r="P327" s="66"/>
      <c r="V327" s="66"/>
      <c r="Y327" s="67"/>
      <c r="Z327" s="68"/>
      <c r="AB327" s="66"/>
      <c r="AC327" s="66"/>
      <c r="AD327" s="66"/>
      <c r="AE327" s="66"/>
      <c r="AH327" s="66"/>
      <c r="AI327" s="69"/>
      <c r="AJ327" s="69"/>
      <c r="AK327" s="67"/>
      <c r="AL327" s="68"/>
      <c r="AN327" s="66"/>
      <c r="AO327" s="68"/>
      <c r="AQ327" s="66"/>
      <c r="AT327" s="66"/>
      <c r="AU327" s="70"/>
      <c r="AV327" s="70"/>
      <c r="AW327" s="66"/>
      <c r="AY327" s="69"/>
      <c r="AZ327" s="66"/>
      <c r="BB327" s="69"/>
      <c r="BC327" s="66"/>
    </row>
    <row r="328" s="7" customFormat="true" ht="12" spans="4:55">
      <c r="D328" s="66"/>
      <c r="G328" s="66"/>
      <c r="J328" s="66"/>
      <c r="M328" s="66"/>
      <c r="P328" s="66"/>
      <c r="V328" s="66"/>
      <c r="Y328" s="67"/>
      <c r="Z328" s="68"/>
      <c r="AB328" s="66"/>
      <c r="AC328" s="66"/>
      <c r="AD328" s="66"/>
      <c r="AE328" s="66"/>
      <c r="AH328" s="66"/>
      <c r="AI328" s="69"/>
      <c r="AJ328" s="69"/>
      <c r="AK328" s="67"/>
      <c r="AL328" s="68"/>
      <c r="AN328" s="66"/>
      <c r="AO328" s="68"/>
      <c r="AQ328" s="66"/>
      <c r="AT328" s="66"/>
      <c r="AU328" s="70"/>
      <c r="AV328" s="70"/>
      <c r="AW328" s="66"/>
      <c r="AY328" s="69"/>
      <c r="AZ328" s="66"/>
      <c r="BB328" s="69"/>
      <c r="BC328" s="66"/>
    </row>
    <row r="329" s="7" customFormat="true" ht="12" spans="4:55">
      <c r="D329" s="66"/>
      <c r="G329" s="66"/>
      <c r="J329" s="66"/>
      <c r="M329" s="66"/>
      <c r="P329" s="66"/>
      <c r="V329" s="66"/>
      <c r="Y329" s="67"/>
      <c r="Z329" s="68"/>
      <c r="AB329" s="66"/>
      <c r="AC329" s="66"/>
      <c r="AD329" s="66"/>
      <c r="AE329" s="66"/>
      <c r="AH329" s="66"/>
      <c r="AI329" s="69"/>
      <c r="AJ329" s="69"/>
      <c r="AK329" s="67"/>
      <c r="AL329" s="68"/>
      <c r="AN329" s="66"/>
      <c r="AO329" s="68"/>
      <c r="AQ329" s="66"/>
      <c r="AT329" s="66"/>
      <c r="AU329" s="70"/>
      <c r="AV329" s="70"/>
      <c r="AW329" s="66"/>
      <c r="AY329" s="69"/>
      <c r="AZ329" s="66"/>
      <c r="BB329" s="69"/>
      <c r="BC329" s="66"/>
    </row>
    <row r="330" s="7" customFormat="true" ht="12" spans="4:55">
      <c r="D330" s="66"/>
      <c r="G330" s="66"/>
      <c r="J330" s="66"/>
      <c r="M330" s="66"/>
      <c r="P330" s="66"/>
      <c r="V330" s="66"/>
      <c r="Y330" s="67"/>
      <c r="Z330" s="68"/>
      <c r="AB330" s="66"/>
      <c r="AC330" s="66"/>
      <c r="AD330" s="66"/>
      <c r="AE330" s="66"/>
      <c r="AH330" s="66"/>
      <c r="AI330" s="69"/>
      <c r="AJ330" s="69"/>
      <c r="AK330" s="67"/>
      <c r="AL330" s="68"/>
      <c r="AN330" s="66"/>
      <c r="AO330" s="68"/>
      <c r="AQ330" s="66"/>
      <c r="AT330" s="66"/>
      <c r="AU330" s="70"/>
      <c r="AV330" s="70"/>
      <c r="AW330" s="66"/>
      <c r="AY330" s="69"/>
      <c r="AZ330" s="66"/>
      <c r="BB330" s="69"/>
      <c r="BC330" s="66"/>
    </row>
    <row r="331" s="7" customFormat="true" ht="12" spans="4:55">
      <c r="D331" s="66"/>
      <c r="G331" s="66"/>
      <c r="J331" s="66"/>
      <c r="M331" s="66"/>
      <c r="P331" s="66"/>
      <c r="V331" s="66"/>
      <c r="Y331" s="67"/>
      <c r="Z331" s="68"/>
      <c r="AB331" s="66"/>
      <c r="AC331" s="66"/>
      <c r="AD331" s="66"/>
      <c r="AE331" s="66"/>
      <c r="AH331" s="66"/>
      <c r="AI331" s="69"/>
      <c r="AJ331" s="69"/>
      <c r="AK331" s="67"/>
      <c r="AL331" s="68"/>
      <c r="AN331" s="66"/>
      <c r="AO331" s="68"/>
      <c r="AQ331" s="66"/>
      <c r="AT331" s="66"/>
      <c r="AU331" s="70"/>
      <c r="AV331" s="70"/>
      <c r="AW331" s="66"/>
      <c r="AY331" s="69"/>
      <c r="AZ331" s="66"/>
      <c r="BB331" s="69"/>
      <c r="BC331" s="66"/>
    </row>
    <row r="332" s="7" customFormat="true" ht="12" spans="4:55">
      <c r="D332" s="66"/>
      <c r="G332" s="66"/>
      <c r="J332" s="66"/>
      <c r="M332" s="66"/>
      <c r="P332" s="66"/>
      <c r="V332" s="66"/>
      <c r="Y332" s="67"/>
      <c r="Z332" s="68"/>
      <c r="AB332" s="66"/>
      <c r="AC332" s="66"/>
      <c r="AD332" s="66"/>
      <c r="AE332" s="66"/>
      <c r="AH332" s="66"/>
      <c r="AI332" s="69"/>
      <c r="AJ332" s="69"/>
      <c r="AK332" s="67"/>
      <c r="AL332" s="68"/>
      <c r="AN332" s="66"/>
      <c r="AO332" s="68"/>
      <c r="AQ332" s="66"/>
      <c r="AT332" s="66"/>
      <c r="AU332" s="70"/>
      <c r="AV332" s="70"/>
      <c r="AW332" s="66"/>
      <c r="AY332" s="69"/>
      <c r="AZ332" s="66"/>
      <c r="BB332" s="69"/>
      <c r="BC332" s="66"/>
    </row>
    <row r="333" s="7" customFormat="true" ht="12" spans="4:55">
      <c r="D333" s="66"/>
      <c r="G333" s="66"/>
      <c r="J333" s="66"/>
      <c r="M333" s="66"/>
      <c r="P333" s="66"/>
      <c r="V333" s="66"/>
      <c r="Y333" s="67"/>
      <c r="Z333" s="68"/>
      <c r="AB333" s="66"/>
      <c r="AC333" s="66"/>
      <c r="AD333" s="66"/>
      <c r="AE333" s="66"/>
      <c r="AH333" s="66"/>
      <c r="AI333" s="69"/>
      <c r="AJ333" s="69"/>
      <c r="AK333" s="67"/>
      <c r="AL333" s="68"/>
      <c r="AN333" s="66"/>
      <c r="AO333" s="68"/>
      <c r="AQ333" s="66"/>
      <c r="AT333" s="66"/>
      <c r="AU333" s="70"/>
      <c r="AV333" s="70"/>
      <c r="AW333" s="66"/>
      <c r="AY333" s="69"/>
      <c r="AZ333" s="66"/>
      <c r="BB333" s="69"/>
      <c r="BC333" s="66"/>
    </row>
    <row r="334" s="7" customFormat="true" ht="12" spans="4:55">
      <c r="D334" s="66"/>
      <c r="G334" s="66"/>
      <c r="J334" s="66"/>
      <c r="M334" s="66"/>
      <c r="P334" s="66"/>
      <c r="V334" s="66"/>
      <c r="Y334" s="67"/>
      <c r="Z334" s="68"/>
      <c r="AB334" s="66"/>
      <c r="AC334" s="66"/>
      <c r="AD334" s="66"/>
      <c r="AE334" s="66"/>
      <c r="AH334" s="66"/>
      <c r="AI334" s="69"/>
      <c r="AJ334" s="69"/>
      <c r="AK334" s="67"/>
      <c r="AL334" s="68"/>
      <c r="AN334" s="66"/>
      <c r="AO334" s="68"/>
      <c r="AQ334" s="66"/>
      <c r="AT334" s="66"/>
      <c r="AU334" s="70"/>
      <c r="AV334" s="70"/>
      <c r="AW334" s="66"/>
      <c r="AY334" s="69"/>
      <c r="AZ334" s="66"/>
      <c r="BB334" s="69"/>
      <c r="BC334" s="66"/>
    </row>
    <row r="335" s="7" customFormat="true" ht="12" spans="4:55">
      <c r="D335" s="66"/>
      <c r="G335" s="66"/>
      <c r="J335" s="66"/>
      <c r="M335" s="66"/>
      <c r="P335" s="66"/>
      <c r="V335" s="66"/>
      <c r="Y335" s="67"/>
      <c r="Z335" s="68"/>
      <c r="AB335" s="66"/>
      <c r="AC335" s="66"/>
      <c r="AD335" s="66"/>
      <c r="AE335" s="66"/>
      <c r="AH335" s="66"/>
      <c r="AI335" s="69"/>
      <c r="AJ335" s="69"/>
      <c r="AK335" s="67"/>
      <c r="AL335" s="68"/>
      <c r="AN335" s="66"/>
      <c r="AO335" s="68"/>
      <c r="AQ335" s="66"/>
      <c r="AT335" s="66"/>
      <c r="AU335" s="70"/>
      <c r="AV335" s="70"/>
      <c r="AW335" s="66"/>
      <c r="AY335" s="69"/>
      <c r="AZ335" s="66"/>
      <c r="BB335" s="69"/>
      <c r="BC335" s="66"/>
    </row>
    <row r="336" s="7" customFormat="true" ht="12" spans="4:55">
      <c r="D336" s="66"/>
      <c r="G336" s="66"/>
      <c r="J336" s="66"/>
      <c r="M336" s="66"/>
      <c r="P336" s="66"/>
      <c r="V336" s="66"/>
      <c r="Y336" s="67"/>
      <c r="Z336" s="68"/>
      <c r="AB336" s="66"/>
      <c r="AC336" s="66"/>
      <c r="AD336" s="66"/>
      <c r="AE336" s="66"/>
      <c r="AH336" s="66"/>
      <c r="AI336" s="69"/>
      <c r="AJ336" s="69"/>
      <c r="AK336" s="67"/>
      <c r="AL336" s="68"/>
      <c r="AN336" s="66"/>
      <c r="AO336" s="68"/>
      <c r="AQ336" s="66"/>
      <c r="AT336" s="66"/>
      <c r="AU336" s="70"/>
      <c r="AV336" s="70"/>
      <c r="AW336" s="66"/>
      <c r="AY336" s="69"/>
      <c r="AZ336" s="66"/>
      <c r="BB336" s="69"/>
      <c r="BC336" s="66"/>
    </row>
    <row r="337" s="7" customFormat="true" ht="12" spans="4:55">
      <c r="D337" s="66"/>
      <c r="G337" s="66"/>
      <c r="J337" s="66"/>
      <c r="M337" s="66"/>
      <c r="P337" s="66"/>
      <c r="V337" s="66"/>
      <c r="Y337" s="67"/>
      <c r="Z337" s="68"/>
      <c r="AB337" s="66"/>
      <c r="AC337" s="66"/>
      <c r="AD337" s="66"/>
      <c r="AE337" s="66"/>
      <c r="AH337" s="66"/>
      <c r="AI337" s="69"/>
      <c r="AJ337" s="69"/>
      <c r="AK337" s="67"/>
      <c r="AL337" s="68"/>
      <c r="AN337" s="66"/>
      <c r="AO337" s="68"/>
      <c r="AQ337" s="66"/>
      <c r="AT337" s="66"/>
      <c r="AU337" s="70"/>
      <c r="AV337" s="70"/>
      <c r="AW337" s="66"/>
      <c r="AY337" s="69"/>
      <c r="AZ337" s="66"/>
      <c r="BB337" s="69"/>
      <c r="BC337" s="66"/>
    </row>
    <row r="338" s="7" customFormat="true" ht="12" spans="4:55">
      <c r="D338" s="66"/>
      <c r="G338" s="66"/>
      <c r="J338" s="66"/>
      <c r="M338" s="66"/>
      <c r="P338" s="66"/>
      <c r="V338" s="66"/>
      <c r="Y338" s="67"/>
      <c r="Z338" s="68"/>
      <c r="AB338" s="66"/>
      <c r="AC338" s="66"/>
      <c r="AD338" s="66"/>
      <c r="AE338" s="66"/>
      <c r="AH338" s="66"/>
      <c r="AI338" s="69"/>
      <c r="AJ338" s="69"/>
      <c r="AK338" s="67"/>
      <c r="AL338" s="68"/>
      <c r="AN338" s="66"/>
      <c r="AO338" s="68"/>
      <c r="AQ338" s="66"/>
      <c r="AT338" s="66"/>
      <c r="AU338" s="70"/>
      <c r="AV338" s="70"/>
      <c r="AW338" s="66"/>
      <c r="AY338" s="69"/>
      <c r="AZ338" s="66"/>
      <c r="BB338" s="69"/>
      <c r="BC338" s="66"/>
    </row>
    <row r="339" s="7" customFormat="true" ht="12" spans="4:55">
      <c r="D339" s="66"/>
      <c r="G339" s="66"/>
      <c r="J339" s="66"/>
      <c r="M339" s="66"/>
      <c r="P339" s="66"/>
      <c r="V339" s="66"/>
      <c r="Y339" s="67"/>
      <c r="Z339" s="68"/>
      <c r="AB339" s="66"/>
      <c r="AC339" s="66"/>
      <c r="AD339" s="66"/>
      <c r="AE339" s="66"/>
      <c r="AH339" s="66"/>
      <c r="AI339" s="69"/>
      <c r="AJ339" s="69"/>
      <c r="AK339" s="67"/>
      <c r="AL339" s="68"/>
      <c r="AN339" s="66"/>
      <c r="AO339" s="68"/>
      <c r="AQ339" s="66"/>
      <c r="AT339" s="66"/>
      <c r="AU339" s="70"/>
      <c r="AV339" s="70"/>
      <c r="AW339" s="66"/>
      <c r="AY339" s="69"/>
      <c r="AZ339" s="66"/>
      <c r="BB339" s="69"/>
      <c r="BC339" s="66"/>
    </row>
    <row r="340" s="7" customFormat="true" ht="12" spans="4:55">
      <c r="D340" s="66"/>
      <c r="G340" s="66"/>
      <c r="J340" s="66"/>
      <c r="M340" s="66"/>
      <c r="P340" s="66"/>
      <c r="V340" s="66"/>
      <c r="Y340" s="67"/>
      <c r="Z340" s="68"/>
      <c r="AB340" s="66"/>
      <c r="AC340" s="66"/>
      <c r="AD340" s="66"/>
      <c r="AE340" s="66"/>
      <c r="AH340" s="66"/>
      <c r="AI340" s="69"/>
      <c r="AJ340" s="69"/>
      <c r="AK340" s="67"/>
      <c r="AL340" s="68"/>
      <c r="AN340" s="66"/>
      <c r="AO340" s="68"/>
      <c r="AQ340" s="66"/>
      <c r="AT340" s="66"/>
      <c r="AU340" s="70"/>
      <c r="AV340" s="70"/>
      <c r="AW340" s="66"/>
      <c r="AY340" s="69"/>
      <c r="AZ340" s="66"/>
      <c r="BB340" s="69"/>
      <c r="BC340" s="66"/>
    </row>
    <row r="341" s="7" customFormat="true" ht="12" spans="4:55">
      <c r="D341" s="66"/>
      <c r="G341" s="66"/>
      <c r="J341" s="66"/>
      <c r="M341" s="66"/>
      <c r="P341" s="66"/>
      <c r="V341" s="66"/>
      <c r="Y341" s="67"/>
      <c r="Z341" s="68"/>
      <c r="AB341" s="66"/>
      <c r="AC341" s="66"/>
      <c r="AD341" s="66"/>
      <c r="AE341" s="66"/>
      <c r="AH341" s="66"/>
      <c r="AI341" s="69"/>
      <c r="AJ341" s="69"/>
      <c r="AK341" s="67"/>
      <c r="AL341" s="68"/>
      <c r="AN341" s="66"/>
      <c r="AO341" s="68"/>
      <c r="AQ341" s="66"/>
      <c r="AT341" s="66"/>
      <c r="AU341" s="70"/>
      <c r="AV341" s="70"/>
      <c r="AW341" s="66"/>
      <c r="AY341" s="69"/>
      <c r="AZ341" s="66"/>
      <c r="BB341" s="69"/>
      <c r="BC341" s="66"/>
    </row>
    <row r="342" s="7" customFormat="true" ht="12" spans="4:55">
      <c r="D342" s="66"/>
      <c r="G342" s="66"/>
      <c r="J342" s="66"/>
      <c r="M342" s="66"/>
      <c r="P342" s="66"/>
      <c r="V342" s="66"/>
      <c r="Y342" s="67"/>
      <c r="Z342" s="68"/>
      <c r="AB342" s="66"/>
      <c r="AC342" s="66"/>
      <c r="AD342" s="66"/>
      <c r="AE342" s="66"/>
      <c r="AH342" s="66"/>
      <c r="AI342" s="69"/>
      <c r="AJ342" s="69"/>
      <c r="AK342" s="67"/>
      <c r="AL342" s="68"/>
      <c r="AN342" s="66"/>
      <c r="AO342" s="68"/>
      <c r="AQ342" s="66"/>
      <c r="AT342" s="66"/>
      <c r="AU342" s="70"/>
      <c r="AV342" s="70"/>
      <c r="AW342" s="66"/>
      <c r="AY342" s="69"/>
      <c r="AZ342" s="66"/>
      <c r="BB342" s="69"/>
      <c r="BC342" s="66"/>
    </row>
    <row r="343" s="7" customFormat="true" ht="12" spans="4:55">
      <c r="D343" s="66"/>
      <c r="G343" s="66"/>
      <c r="J343" s="66"/>
      <c r="M343" s="66"/>
      <c r="P343" s="66"/>
      <c r="V343" s="66"/>
      <c r="Y343" s="67"/>
      <c r="Z343" s="68"/>
      <c r="AB343" s="66"/>
      <c r="AC343" s="66"/>
      <c r="AD343" s="66"/>
      <c r="AE343" s="66"/>
      <c r="AH343" s="66"/>
      <c r="AI343" s="69"/>
      <c r="AJ343" s="69"/>
      <c r="AK343" s="67"/>
      <c r="AL343" s="68"/>
      <c r="AN343" s="66"/>
      <c r="AO343" s="68"/>
      <c r="AQ343" s="66"/>
      <c r="AT343" s="66"/>
      <c r="AU343" s="70"/>
      <c r="AV343" s="70"/>
      <c r="AW343" s="66"/>
      <c r="AY343" s="69"/>
      <c r="AZ343" s="66"/>
      <c r="BB343" s="69"/>
      <c r="BC343" s="66"/>
    </row>
  </sheetData>
  <autoFilter ref="A4:BC187">
    <extLst/>
  </autoFilter>
  <mergeCells count="23">
    <mergeCell ref="A1:D1"/>
    <mergeCell ref="A2:BC2"/>
    <mergeCell ref="E3:G3"/>
    <mergeCell ref="H3:J3"/>
    <mergeCell ref="K3:M3"/>
    <mergeCell ref="N3:P3"/>
    <mergeCell ref="Q3:S3"/>
    <mergeCell ref="T3:V3"/>
    <mergeCell ref="W3:Y3"/>
    <mergeCell ref="Z3:AB3"/>
    <mergeCell ref="AC3:AE3"/>
    <mergeCell ref="AF3:AH3"/>
    <mergeCell ref="AI3:AK3"/>
    <mergeCell ref="AL3:AN3"/>
    <mergeCell ref="AO3:AQ3"/>
    <mergeCell ref="AR3:AT3"/>
    <mergeCell ref="AU3:AW3"/>
    <mergeCell ref="AX3:AZ3"/>
    <mergeCell ref="BA3:BC3"/>
    <mergeCell ref="A3:A4"/>
    <mergeCell ref="B3:B4"/>
    <mergeCell ref="C3:C4"/>
    <mergeCell ref="D3:D4"/>
  </mergeCells>
  <pageMargins left="0.354166666666667" right="0.39375" top="0.7875" bottom="0.7875" header="0.314583333333333" footer="0.314583333333333"/>
  <pageSetup paperSize="8" scale="65" orientation="landscape"/>
  <headerFooter alignWithMargins="0" scaleWithDoc="0">
    <oddFooter>&amp;C&amp;"等线"&amp;11第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总表</vt:lpstr>
      <vt:lpstr>明细表  (含扩权县)</vt:lpstr>
      <vt:lpstr>提前批资金分配明细</vt:lpstr>
      <vt:lpstr>人口</vt:lpstr>
      <vt:lpstr>市州绩效评价</vt:lpstr>
      <vt:lpstr>县区绩效评价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王一棱</cp:lastModifiedBy>
  <dcterms:created xsi:type="dcterms:W3CDTF">2020-09-24T06:14:00Z</dcterms:created>
  <cp:lastPrinted>2025-06-13T09:27:00Z</cp:lastPrinted>
  <dcterms:modified xsi:type="dcterms:W3CDTF">2025-07-31T16:17:07Z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KSOReadingLayout">
    <vt:bool>true</vt:bool>
  </property>
  <property fmtid="{D5CDD505-2E9C-101B-9397-08002B2CF9AE}" pid="4" name="ICV">
    <vt:lpwstr>E6B92332E03949AB95BD0D84BF92801F_13</vt:lpwstr>
  </property>
</Properties>
</file>